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KROS_data\Export\"/>
    </mc:Choice>
  </mc:AlternateContent>
  <bookViews>
    <workbookView xWindow="0" yWindow="0" windowWidth="0" windowHeight="0"/>
  </bookViews>
  <sheets>
    <sheet name="Rekapitulace stavby" sheetId="1" r:id="rId1"/>
    <sheet name="26_03_01_00 - Vedlejší ro..." sheetId="2" r:id="rId2"/>
    <sheet name="26_03_01_01 - SO-01 Stave..." sheetId="3" r:id="rId3"/>
    <sheet name="26_03_01_02 - SO-02 Stave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'26_03_01_00 - Vedlejší ro...'!$C$82:$K$102</definedName>
    <definedName name="_xlnm.Print_Area" localSheetId="1">'26_03_01_00 - Vedlejší ro...'!$C$4:$J$39,'26_03_01_00 - Vedlejší ro...'!$C$45:$J$64,'26_03_01_00 - Vedlejší ro...'!$C$70:$K$102</definedName>
    <definedName name="_xlnm.Print_Titles" localSheetId="1">'26_03_01_00 - Vedlejší ro...'!$82:$82</definedName>
    <definedName name="_xlnm._FilterDatabase" localSheetId="2" hidden="1">'26_03_01_01 - SO-01 Stave...'!$C$91:$K$438</definedName>
    <definedName name="_xlnm.Print_Area" localSheetId="2">'26_03_01_01 - SO-01 Stave...'!$C$4:$J$39,'26_03_01_01 - SO-01 Stave...'!$C$45:$J$73,'26_03_01_01 - SO-01 Stave...'!$C$79:$K$438</definedName>
    <definedName name="_xlnm.Print_Titles" localSheetId="2">'26_03_01_01 - SO-01 Stave...'!$91:$91</definedName>
    <definedName name="_xlnm._FilterDatabase" localSheetId="3" hidden="1">'26_03_01_02 - SO-02 Stave...'!$C$91:$K$250</definedName>
    <definedName name="_xlnm.Print_Area" localSheetId="3">'26_03_01_02 - SO-02 Stave...'!$C$4:$J$39,'26_03_01_02 - SO-02 Stave...'!$C$45:$J$73,'26_03_01_02 - SO-02 Stave...'!$C$79:$K$250</definedName>
    <definedName name="_xlnm.Print_Titles" localSheetId="3">'26_03_01_02 - SO-02 Stave...'!$91:$91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2"/>
  <c r="BH242"/>
  <c r="BG242"/>
  <c r="BF242"/>
  <c r="T242"/>
  <c r="R242"/>
  <c r="P242"/>
  <c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2"/>
  <c r="BH192"/>
  <c r="BG192"/>
  <c r="BF192"/>
  <c r="T192"/>
  <c r="R192"/>
  <c r="P192"/>
  <c r="BI189"/>
  <c r="BH189"/>
  <c r="BG189"/>
  <c r="BF189"/>
  <c r="T189"/>
  <c r="T188"/>
  <c r="R189"/>
  <c r="R188"/>
  <c r="P189"/>
  <c r="P188"/>
  <c r="BI186"/>
  <c r="BH186"/>
  <c r="BG186"/>
  <c r="BF186"/>
  <c r="T186"/>
  <c r="R186"/>
  <c r="P186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1"/>
  <c r="BH171"/>
  <c r="BG171"/>
  <c r="BF171"/>
  <c r="T171"/>
  <c r="T170"/>
  <c r="R171"/>
  <c r="R170"/>
  <c r="P171"/>
  <c r="P170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BI119"/>
  <c r="BH119"/>
  <c r="BG119"/>
  <c r="BF119"/>
  <c r="T119"/>
  <c r="R119"/>
  <c r="P119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BI95"/>
  <c r="BH95"/>
  <c r="BG95"/>
  <c r="BF95"/>
  <c r="T95"/>
  <c r="R95"/>
  <c r="P95"/>
  <c r="J88"/>
  <c r="F88"/>
  <c r="F86"/>
  <c r="E84"/>
  <c r="J54"/>
  <c r="F54"/>
  <c r="F52"/>
  <c r="E50"/>
  <c r="J24"/>
  <c r="E24"/>
  <c r="J55"/>
  <c r="J23"/>
  <c r="J18"/>
  <c r="E18"/>
  <c r="F89"/>
  <c r="J17"/>
  <c r="J12"/>
  <c r="J52"/>
  <c r="E7"/>
  <c r="E48"/>
  <c i="3" r="J37"/>
  <c r="J36"/>
  <c i="1" r="AY56"/>
  <c i="3" r="J35"/>
  <c i="1" r="AX56"/>
  <c i="3" r="BI437"/>
  <c r="BH437"/>
  <c r="BG437"/>
  <c r="BF437"/>
  <c r="T437"/>
  <c r="R437"/>
  <c r="P437"/>
  <c r="BI434"/>
  <c r="BH434"/>
  <c r="BG434"/>
  <c r="BF434"/>
  <c r="T434"/>
  <c r="R434"/>
  <c r="P434"/>
  <c r="BI432"/>
  <c r="BH432"/>
  <c r="BG432"/>
  <c r="BF432"/>
  <c r="T432"/>
  <c r="R432"/>
  <c r="P432"/>
  <c r="BI429"/>
  <c r="BH429"/>
  <c r="BG429"/>
  <c r="BF429"/>
  <c r="T429"/>
  <c r="R429"/>
  <c r="P429"/>
  <c r="BI425"/>
  <c r="BH425"/>
  <c r="BG425"/>
  <c r="BF425"/>
  <c r="T425"/>
  <c r="T424"/>
  <c r="R425"/>
  <c r="R424"/>
  <c r="P425"/>
  <c r="P424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0"/>
  <c r="BH410"/>
  <c r="BG410"/>
  <c r="BF410"/>
  <c r="T410"/>
  <c r="R410"/>
  <c r="P410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8"/>
  <c r="BH398"/>
  <c r="BG398"/>
  <c r="BF398"/>
  <c r="T398"/>
  <c r="R398"/>
  <c r="P398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89"/>
  <c r="BH389"/>
  <c r="BG389"/>
  <c r="BF389"/>
  <c r="T389"/>
  <c r="R389"/>
  <c r="P389"/>
  <c r="BI387"/>
  <c r="BH387"/>
  <c r="BG387"/>
  <c r="BF387"/>
  <c r="T387"/>
  <c r="R387"/>
  <c r="P387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8"/>
  <c r="BH368"/>
  <c r="BG368"/>
  <c r="BF368"/>
  <c r="T368"/>
  <c r="R368"/>
  <c r="P368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6"/>
  <c r="BH356"/>
  <c r="BG356"/>
  <c r="BF356"/>
  <c r="T356"/>
  <c r="R356"/>
  <c r="P356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6"/>
  <c r="BH266"/>
  <c r="BG266"/>
  <c r="BF266"/>
  <c r="T266"/>
  <c r="R266"/>
  <c r="P266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3"/>
  <c r="BH253"/>
  <c r="BG253"/>
  <c r="BF253"/>
  <c r="T253"/>
  <c r="T252"/>
  <c r="R253"/>
  <c r="R252"/>
  <c r="P253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3"/>
  <c r="BH233"/>
  <c r="BG233"/>
  <c r="BF233"/>
  <c r="T233"/>
  <c r="T232"/>
  <c r="R233"/>
  <c r="R232"/>
  <c r="P233"/>
  <c r="P232"/>
  <c r="BI229"/>
  <c r="BH229"/>
  <c r="BG229"/>
  <c r="BF229"/>
  <c r="T229"/>
  <c r="R229"/>
  <c r="P229"/>
  <c r="BI226"/>
  <c r="BH226"/>
  <c r="BG226"/>
  <c r="BF226"/>
  <c r="T226"/>
  <c r="R226"/>
  <c r="P226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88"/>
  <c r="BH188"/>
  <c r="BG188"/>
  <c r="BF188"/>
  <c r="T188"/>
  <c r="R188"/>
  <c r="P188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7"/>
  <c r="BH137"/>
  <c r="BG137"/>
  <c r="BF137"/>
  <c r="T137"/>
  <c r="R137"/>
  <c r="P137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J88"/>
  <c r="F88"/>
  <c r="F86"/>
  <c r="E84"/>
  <c r="J54"/>
  <c r="F54"/>
  <c r="F52"/>
  <c r="E50"/>
  <c r="J24"/>
  <c r="E24"/>
  <c r="J89"/>
  <c r="J23"/>
  <c r="J18"/>
  <c r="E18"/>
  <c r="F55"/>
  <c r="J17"/>
  <c r="J12"/>
  <c r="J86"/>
  <c r="E7"/>
  <c r="E82"/>
  <c i="2" r="J37"/>
  <c r="J36"/>
  <c i="1" r="AY55"/>
  <c i="2" r="J35"/>
  <c i="1" r="AX55"/>
  <c i="2"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T94"/>
  <c r="R95"/>
  <c r="R94"/>
  <c r="P95"/>
  <c r="P94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6"/>
  <c r="BH86"/>
  <c r="BG86"/>
  <c r="BF86"/>
  <c r="T86"/>
  <c r="R86"/>
  <c r="P86"/>
  <c r="J79"/>
  <c r="F79"/>
  <c r="F77"/>
  <c r="E75"/>
  <c r="J54"/>
  <c r="F54"/>
  <c r="F52"/>
  <c r="E50"/>
  <c r="J24"/>
  <c r="E24"/>
  <c r="J80"/>
  <c r="J23"/>
  <c r="J18"/>
  <c r="E18"/>
  <c r="F80"/>
  <c r="J17"/>
  <c r="J12"/>
  <c r="J52"/>
  <c r="E7"/>
  <c r="E48"/>
  <c i="1" r="L50"/>
  <c r="AM50"/>
  <c r="AM49"/>
  <c r="L49"/>
  <c r="AM47"/>
  <c r="L47"/>
  <c r="L45"/>
  <c r="L44"/>
  <c i="4" r="J245"/>
  <c r="BK167"/>
  <c i="3" r="BK384"/>
  <c r="J333"/>
  <c r="BK240"/>
  <c r="J206"/>
  <c i="4" r="BK227"/>
  <c r="J186"/>
  <c r="J108"/>
  <c i="3" r="J434"/>
  <c r="J396"/>
  <c r="BK327"/>
  <c r="BK301"/>
  <c r="J183"/>
  <c r="J152"/>
  <c r="J108"/>
  <c i="2" r="J95"/>
  <c i="4" r="J199"/>
  <c r="J150"/>
  <c i="3" r="BK356"/>
  <c r="J295"/>
  <c r="J217"/>
  <c i="4" r="BK192"/>
  <c r="J111"/>
  <c i="3" r="BK331"/>
  <c r="BK299"/>
  <c r="J253"/>
  <c r="J177"/>
  <c r="BK126"/>
  <c i="2" r="J101"/>
  <c i="4" r="J183"/>
  <c r="BK113"/>
  <c i="3" r="J378"/>
  <c r="BK273"/>
  <c r="BK217"/>
  <c i="4" r="BK211"/>
  <c i="3" r="J382"/>
  <c r="J279"/>
  <c r="J188"/>
  <c r="J95"/>
  <c i="4" r="BK235"/>
  <c r="BK194"/>
  <c i="3" r="BK403"/>
  <c r="BK321"/>
  <c r="BK277"/>
  <c r="J208"/>
  <c r="BK155"/>
  <c r="BK129"/>
  <c r="BK382"/>
  <c r="BK315"/>
  <c r="BK259"/>
  <c i="4" r="BK180"/>
  <c i="3" r="J403"/>
  <c r="J351"/>
  <c r="J237"/>
  <c r="BK183"/>
  <c i="4" r="J211"/>
  <c i="3" r="BK437"/>
  <c r="BK425"/>
  <c r="BK365"/>
  <c r="BK317"/>
  <c r="BK291"/>
  <c r="J221"/>
  <c r="J126"/>
  <c r="BK97"/>
  <c i="4" r="BK223"/>
  <c r="BK161"/>
  <c i="3" r="BK396"/>
  <c r="BK335"/>
  <c r="J266"/>
  <c r="BK197"/>
  <c i="4" r="BK154"/>
  <c i="3" r="J405"/>
  <c r="J311"/>
  <c r="J259"/>
  <c r="BK149"/>
  <c r="J105"/>
  <c i="2" r="BK89"/>
  <c i="4" r="J207"/>
  <c r="BK128"/>
  <c i="3" r="BK362"/>
  <c r="J275"/>
  <c r="J233"/>
  <c i="4" r="BK232"/>
  <c r="J134"/>
  <c i="3" r="J297"/>
  <c r="J197"/>
  <c r="J155"/>
  <c i="2" r="BK86"/>
  <c i="4" r="BK207"/>
  <c r="J180"/>
  <c r="BK95"/>
  <c i="3" r="J354"/>
  <c r="BK285"/>
  <c r="BK214"/>
  <c r="BK140"/>
  <c r="BK99"/>
  <c r="J414"/>
  <c r="BK325"/>
  <c r="J257"/>
  <c i="4" r="BK205"/>
  <c r="BK164"/>
  <c i="3" r="BK398"/>
  <c r="J349"/>
  <c r="BK268"/>
  <c i="4" r="J225"/>
  <c r="J197"/>
  <c r="BK139"/>
  <c i="3" r="BK434"/>
  <c r="BK410"/>
  <c r="J362"/>
  <c r="J309"/>
  <c r="J229"/>
  <c r="J118"/>
  <c i="2" r="BK98"/>
  <c i="4" r="BK183"/>
  <c r="BK134"/>
  <c i="3" r="BK354"/>
  <c r="BK309"/>
  <c r="BK257"/>
  <c r="BK173"/>
  <c i="4" r="BK100"/>
  <c i="3" r="BK373"/>
  <c r="BK293"/>
  <c r="BK233"/>
  <c r="BK146"/>
  <c r="BK113"/>
  <c i="2" r="J91"/>
  <c i="4" r="BK203"/>
  <c r="J125"/>
  <c i="3" r="BK392"/>
  <c r="BK304"/>
  <c r="J242"/>
  <c i="4" r="BK225"/>
  <c r="BK108"/>
  <c i="3" r="BK339"/>
  <c r="J192"/>
  <c r="BK157"/>
  <c i="4" r="BK245"/>
  <c r="J201"/>
  <c r="BK125"/>
  <c i="3" r="J373"/>
  <c r="J299"/>
  <c r="J268"/>
  <c r="J157"/>
  <c r="BK108"/>
  <c r="J429"/>
  <c r="J327"/>
  <c r="BK271"/>
  <c i="4" r="BK171"/>
  <c r="J103"/>
  <c i="3" r="J359"/>
  <c r="BK275"/>
  <c r="J175"/>
  <c i="4" r="BK214"/>
  <c r="J177"/>
  <c r="BK98"/>
  <c i="3" r="J420"/>
  <c r="J368"/>
  <c r="J325"/>
  <c r="J283"/>
  <c r="BK200"/>
  <c r="J143"/>
  <c r="BK102"/>
  <c i="4" r="BK201"/>
  <c r="BK145"/>
  <c r="J95"/>
  <c i="3" r="BK329"/>
  <c r="J263"/>
  <c i="4" r="J249"/>
  <c r="J167"/>
  <c i="3" r="BK378"/>
  <c r="BK307"/>
  <c r="BK229"/>
  <c r="J140"/>
  <c r="BK111"/>
  <c i="4" r="J230"/>
  <c r="J164"/>
  <c r="BK103"/>
  <c i="3" r="J375"/>
  <c r="BK319"/>
  <c r="J248"/>
  <c r="BK177"/>
  <c i="4" r="J161"/>
  <c i="3" r="BK405"/>
  <c r="BK237"/>
  <c r="BK118"/>
  <c i="4" r="J227"/>
  <c r="BK186"/>
  <c i="3" r="J410"/>
  <c r="BK347"/>
  <c r="BK279"/>
  <c r="J204"/>
  <c r="J137"/>
  <c i="2" r="J98"/>
  <c i="3" r="BK341"/>
  <c r="J285"/>
  <c r="J173"/>
  <c i="4" r="BK230"/>
  <c r="BK119"/>
  <c i="3" r="BK368"/>
  <c r="J287"/>
  <c r="J226"/>
  <c i="4" r="BK242"/>
  <c r="J192"/>
  <c r="J100"/>
  <c i="3" r="BK429"/>
  <c r="J398"/>
  <c r="J356"/>
  <c r="J313"/>
  <c r="BK281"/>
  <c r="BK204"/>
  <c r="J149"/>
  <c i="2" r="BK93"/>
  <c i="4" r="BK177"/>
  <c r="J139"/>
  <c i="3" r="J380"/>
  <c r="BK313"/>
  <c r="BK246"/>
  <c i="4" r="J220"/>
  <c i="3" r="BK418"/>
  <c r="BK371"/>
  <c r="J301"/>
  <c r="BK223"/>
  <c r="J132"/>
  <c r="J102"/>
  <c i="4" r="J205"/>
  <c r="J142"/>
  <c i="3" r="J389"/>
  <c r="J315"/>
  <c r="J246"/>
  <c i="4" r="J214"/>
  <c i="3" r="J418"/>
  <c r="BK211"/>
  <c r="J164"/>
  <c i="1" r="AS54"/>
  <c i="3" r="BK416"/>
  <c r="J319"/>
  <c r="J273"/>
  <c r="J170"/>
  <c r="BK132"/>
  <c i="2" r="J93"/>
  <c i="3" r="J365"/>
  <c r="BK297"/>
  <c i="4" r="J232"/>
  <c r="BK111"/>
  <c i="3" r="J337"/>
  <c r="BK253"/>
  <c r="BK202"/>
  <c i="4" r="J238"/>
  <c r="J209"/>
  <c r="BK152"/>
  <c i="3" r="J437"/>
  <c r="BK414"/>
  <c r="BK375"/>
  <c r="J341"/>
  <c r="BK266"/>
  <c r="J180"/>
  <c r="J111"/>
  <c i="2" r="BK91"/>
  <c i="4" r="J158"/>
  <c r="J128"/>
  <c i="3" r="BK349"/>
  <c r="J304"/>
  <c r="BK226"/>
  <c i="4" r="J194"/>
  <c r="J119"/>
  <c i="3" r="BK401"/>
  <c r="J317"/>
  <c r="J200"/>
  <c r="BK137"/>
  <c r="J99"/>
  <c i="4" r="BK220"/>
  <c r="BK158"/>
  <c i="3" r="J401"/>
  <c r="J347"/>
  <c r="J250"/>
  <c r="BK188"/>
  <c i="4" r="BK142"/>
  <c i="3" r="BK359"/>
  <c r="BK263"/>
  <c r="J167"/>
  <c i="2" r="J89"/>
  <c i="4" r="J223"/>
  <c r="BK131"/>
  <c r="J98"/>
  <c i="3" r="J384"/>
  <c r="J289"/>
  <c r="BK242"/>
  <c r="BK152"/>
  <c r="BK95"/>
  <c r="J407"/>
  <c r="BK333"/>
  <c r="J261"/>
  <c i="4" r="BK247"/>
  <c r="BK147"/>
  <c i="3" r="BK387"/>
  <c r="BK289"/>
  <c r="J223"/>
  <c i="4" r="J218"/>
  <c r="J147"/>
  <c i="3" r="BK432"/>
  <c r="J392"/>
  <c r="BK345"/>
  <c r="BK311"/>
  <c r="BK250"/>
  <c r="BK164"/>
  <c r="J116"/>
  <c i="2" r="BK101"/>
  <c i="4" r="J235"/>
  <c r="J152"/>
  <c i="3" r="BK386"/>
  <c r="BK323"/>
  <c r="BK248"/>
  <c r="J195"/>
  <c i="4" r="J171"/>
  <c i="3" r="J416"/>
  <c r="J329"/>
  <c r="J271"/>
  <c r="BK221"/>
  <c r="J129"/>
  <c i="4" r="BK238"/>
  <c r="J189"/>
  <c i="3" r="BK420"/>
  <c r="BK351"/>
  <c r="BK287"/>
  <c r="BK180"/>
  <c i="4" r="BK150"/>
  <c i="3" r="J371"/>
  <c r="BK206"/>
  <c r="J121"/>
  <c i="4" r="J242"/>
  <c r="J203"/>
  <c r="BK136"/>
  <c r="BK105"/>
  <c i="3" r="BK389"/>
  <c r="J291"/>
  <c r="BK261"/>
  <c r="J202"/>
  <c r="BK143"/>
  <c i="2" r="BK95"/>
  <c i="3" r="BK380"/>
  <c r="J321"/>
  <c r="BK208"/>
  <c i="4" r="BK197"/>
  <c r="J154"/>
  <c i="3" r="BK394"/>
  <c r="J335"/>
  <c r="J244"/>
  <c i="4" r="BK249"/>
  <c r="BK199"/>
  <c r="J131"/>
  <c i="3" r="J432"/>
  <c r="J387"/>
  <c r="J323"/>
  <c r="J307"/>
  <c r="J240"/>
  <c r="BK167"/>
  <c r="BK105"/>
  <c i="4" r="J247"/>
  <c r="BK175"/>
  <c r="J105"/>
  <c i="3" r="J339"/>
  <c r="J281"/>
  <c r="J211"/>
  <c i="4" r="J175"/>
  <c i="3" r="BK407"/>
  <c r="BK337"/>
  <c r="BK283"/>
  <c r="BK195"/>
  <c r="BK116"/>
  <c r="J97"/>
  <c i="4" r="BK209"/>
  <c r="J136"/>
  <c i="3" r="J386"/>
  <c r="J331"/>
  <c r="J214"/>
  <c i="4" r="BK189"/>
  <c i="3" r="J425"/>
  <c r="BK295"/>
  <c r="BK170"/>
  <c r="J113"/>
  <c i="4" r="BK218"/>
  <c r="J145"/>
  <c r="J113"/>
  <c i="3" r="J394"/>
  <c r="J293"/>
  <c r="BK244"/>
  <c r="BK192"/>
  <c r="J146"/>
  <c r="BK121"/>
  <c i="2" r="J86"/>
  <c i="3" r="J345"/>
  <c r="J277"/>
  <c r="BK175"/>
  <c l="1" r="BK220"/>
  <c r="J220"/>
  <c r="J63"/>
  <c r="P236"/>
  <c i="2" r="BK85"/>
  <c r="T85"/>
  <c r="R97"/>
  <c i="3" r="P256"/>
  <c r="T404"/>
  <c r="R428"/>
  <c r="R427"/>
  <c i="2" r="R85"/>
  <c r="R84"/>
  <c r="R83"/>
  <c r="BK97"/>
  <c r="J97"/>
  <c r="J63"/>
  <c i="3" r="T94"/>
  <c r="R256"/>
  <c r="R404"/>
  <c r="T428"/>
  <c r="T427"/>
  <c r="BK213"/>
  <c r="J213"/>
  <c r="J62"/>
  <c r="T256"/>
  <c r="P404"/>
  <c r="P428"/>
  <c r="P427"/>
  <c i="4" r="BK157"/>
  <c r="J157"/>
  <c r="J62"/>
  <c r="BK163"/>
  <c r="J163"/>
  <c r="J63"/>
  <c i="2" r="T97"/>
  <c i="3" r="R94"/>
  <c r="T213"/>
  <c r="R220"/>
  <c r="R236"/>
  <c r="R344"/>
  <c i="4" r="P94"/>
  <c r="T157"/>
  <c r="T163"/>
  <c r="T174"/>
  <c r="R191"/>
  <c r="T217"/>
  <c r="BK241"/>
  <c r="BK240"/>
  <c r="J240"/>
  <c r="J71"/>
  <c i="3" r="BK256"/>
  <c r="J256"/>
  <c r="J67"/>
  <c r="T344"/>
  <c i="4" r="BK94"/>
  <c r="J94"/>
  <c r="J61"/>
  <c r="P157"/>
  <c r="P174"/>
  <c r="P191"/>
  <c r="P217"/>
  <c r="P229"/>
  <c r="P241"/>
  <c r="P240"/>
  <c i="2" r="P85"/>
  <c r="P84"/>
  <c r="P83"/>
  <c i="1" r="AU55"/>
  <c i="2" r="P97"/>
  <c i="3" r="P94"/>
  <c r="P213"/>
  <c r="T220"/>
  <c r="T236"/>
  <c r="P344"/>
  <c r="BK404"/>
  <c r="J404"/>
  <c r="J69"/>
  <c r="BK428"/>
  <c r="J428"/>
  <c r="J72"/>
  <c i="4" r="T94"/>
  <c r="T93"/>
  <c r="P163"/>
  <c r="R174"/>
  <c r="T191"/>
  <c r="BK229"/>
  <c r="J229"/>
  <c r="J69"/>
  <c r="T229"/>
  <c r="R241"/>
  <c r="R240"/>
  <c i="3" r="BK94"/>
  <c r="J94"/>
  <c r="J61"/>
  <c r="R213"/>
  <c r="P220"/>
  <c r="BK236"/>
  <c r="J236"/>
  <c r="J65"/>
  <c r="BK344"/>
  <c r="J344"/>
  <c r="J68"/>
  <c i="4" r="R94"/>
  <c r="R93"/>
  <c r="R92"/>
  <c r="R157"/>
  <c r="R163"/>
  <c r="BK174"/>
  <c r="J174"/>
  <c r="J65"/>
  <c r="BK191"/>
  <c r="J191"/>
  <c r="J67"/>
  <c r="BK217"/>
  <c r="J217"/>
  <c r="J68"/>
  <c r="R217"/>
  <c r="R229"/>
  <c r="T241"/>
  <c r="T240"/>
  <c i="3" r="BE188"/>
  <c r="BE200"/>
  <c r="BE226"/>
  <c r="BE244"/>
  <c r="BE281"/>
  <c r="BE287"/>
  <c r="BE307"/>
  <c r="BE317"/>
  <c r="BE329"/>
  <c r="BE349"/>
  <c r="BE420"/>
  <c r="BE425"/>
  <c r="BK232"/>
  <c r="J232"/>
  <c r="J64"/>
  <c r="BK252"/>
  <c r="J252"/>
  <c r="J66"/>
  <c i="4" r="BE189"/>
  <c i="2" r="J55"/>
  <c r="J77"/>
  <c r="BE91"/>
  <c r="BE95"/>
  <c r="BE98"/>
  <c i="3" r="J55"/>
  <c r="BE95"/>
  <c r="BE99"/>
  <c r="BE105"/>
  <c r="BE111"/>
  <c r="BE116"/>
  <c r="BE146"/>
  <c r="BE229"/>
  <c r="BE233"/>
  <c r="BE246"/>
  <c r="BE250"/>
  <c r="BE295"/>
  <c r="BE323"/>
  <c r="BE362"/>
  <c r="BE380"/>
  <c i="4" r="F55"/>
  <c r="BE175"/>
  <c r="BE177"/>
  <c r="BE192"/>
  <c r="BE211"/>
  <c i="2" r="E73"/>
  <c r="BE89"/>
  <c r="BE101"/>
  <c i="3" r="F89"/>
  <c r="BE97"/>
  <c r="BE102"/>
  <c r="BE108"/>
  <c r="BE113"/>
  <c r="BE126"/>
  <c r="BE129"/>
  <c r="BE132"/>
  <c r="BE137"/>
  <c r="BE143"/>
  <c r="BE149"/>
  <c r="BE152"/>
  <c r="BE157"/>
  <c r="BE164"/>
  <c r="BE167"/>
  <c r="BE177"/>
  <c r="BE221"/>
  <c r="BE248"/>
  <c r="BE257"/>
  <c r="BE266"/>
  <c r="BE285"/>
  <c r="BE291"/>
  <c r="BE304"/>
  <c r="BE309"/>
  <c r="BE315"/>
  <c r="BE327"/>
  <c r="BE331"/>
  <c r="BE337"/>
  <c r="BE387"/>
  <c r="BE389"/>
  <c r="BE392"/>
  <c r="BE396"/>
  <c r="BE398"/>
  <c i="4" r="J86"/>
  <c r="BE131"/>
  <c r="BE147"/>
  <c r="BE209"/>
  <c r="BE220"/>
  <c i="3" r="BE183"/>
  <c r="BE195"/>
  <c r="BE204"/>
  <c r="BE206"/>
  <c r="BE237"/>
  <c r="BE259"/>
  <c r="BE268"/>
  <c r="BE283"/>
  <c r="BE297"/>
  <c r="BE301"/>
  <c r="BE325"/>
  <c r="BE335"/>
  <c r="BE339"/>
  <c r="BE359"/>
  <c r="BE368"/>
  <c r="BE394"/>
  <c r="BE405"/>
  <c i="4" r="J89"/>
  <c r="BE95"/>
  <c r="BE105"/>
  <c r="BE108"/>
  <c r="BE111"/>
  <c r="BE134"/>
  <c r="BE154"/>
  <c r="BE214"/>
  <c r="BE218"/>
  <c r="BE223"/>
  <c r="BE225"/>
  <c r="BK170"/>
  <c r="J170"/>
  <c r="J64"/>
  <c r="BK188"/>
  <c r="J188"/>
  <c r="J66"/>
  <c i="2" r="F55"/>
  <c r="BE93"/>
  <c r="BK94"/>
  <c r="J94"/>
  <c r="J62"/>
  <c i="3" r="E48"/>
  <c r="BE118"/>
  <c r="BE121"/>
  <c r="BE180"/>
  <c r="BE208"/>
  <c r="BE211"/>
  <c r="BE217"/>
  <c r="BE240"/>
  <c r="BE275"/>
  <c r="BE277"/>
  <c r="BE289"/>
  <c r="BE313"/>
  <c r="BE321"/>
  <c r="BE333"/>
  <c r="BE347"/>
  <c r="BE354"/>
  <c r="BE356"/>
  <c r="BE384"/>
  <c i="4" r="BE98"/>
  <c r="BE113"/>
  <c r="BE128"/>
  <c r="BE136"/>
  <c r="BE139"/>
  <c r="BE142"/>
  <c r="BE145"/>
  <c r="BE152"/>
  <c r="BE180"/>
  <c r="BE183"/>
  <c r="BE186"/>
  <c r="BE227"/>
  <c r="BE230"/>
  <c r="BE238"/>
  <c i="3" r="BE202"/>
  <c r="BE242"/>
  <c r="BE253"/>
  <c r="BE299"/>
  <c r="BE375"/>
  <c r="BE403"/>
  <c r="BE407"/>
  <c r="BE410"/>
  <c i="4" r="BE100"/>
  <c r="BE125"/>
  <c r="BE197"/>
  <c r="BE205"/>
  <c r="BE207"/>
  <c r="BE245"/>
  <c i="2" r="BE86"/>
  <c i="3" r="J52"/>
  <c r="BE140"/>
  <c r="BE155"/>
  <c r="BE173"/>
  <c r="BE175"/>
  <c r="BE214"/>
  <c r="BE223"/>
  <c r="BE271"/>
  <c r="BE273"/>
  <c r="BE279"/>
  <c r="BE351"/>
  <c r="BE373"/>
  <c r="BE382"/>
  <c r="BE401"/>
  <c r="BE416"/>
  <c r="BE429"/>
  <c r="BE432"/>
  <c r="BE434"/>
  <c r="BE437"/>
  <c r="BK424"/>
  <c r="J424"/>
  <c r="J70"/>
  <c i="4" r="E82"/>
  <c r="BE103"/>
  <c r="BE119"/>
  <c r="BE150"/>
  <c r="BE161"/>
  <c r="BE164"/>
  <c r="BE167"/>
  <c r="BE171"/>
  <c r="BE194"/>
  <c r="BE201"/>
  <c r="BE203"/>
  <c r="BE232"/>
  <c r="BE235"/>
  <c r="BE247"/>
  <c r="BE249"/>
  <c i="3" r="BE170"/>
  <c r="BE192"/>
  <c r="BE197"/>
  <c r="BE261"/>
  <c r="BE263"/>
  <c r="BE293"/>
  <c r="BE311"/>
  <c r="BE319"/>
  <c r="BE341"/>
  <c r="BE345"/>
  <c r="BE365"/>
  <c r="BE371"/>
  <c r="BE378"/>
  <c r="BE386"/>
  <c r="BE414"/>
  <c r="BE418"/>
  <c i="4" r="BE158"/>
  <c r="BE199"/>
  <c r="BE242"/>
  <c r="BK237"/>
  <c r="J237"/>
  <c r="J70"/>
  <c r="F36"/>
  <c i="1" r="BC57"/>
  <c i="2" r="F36"/>
  <c i="1" r="BC55"/>
  <c i="4" r="J34"/>
  <c i="1" r="AW57"/>
  <c i="2" r="F34"/>
  <c i="1" r="BA55"/>
  <c i="4" r="F35"/>
  <c i="1" r="BB57"/>
  <c i="2" r="J34"/>
  <c i="1" r="AW55"/>
  <c i="4" r="F37"/>
  <c i="1" r="BD57"/>
  <c i="3" r="F34"/>
  <c i="1" r="BA56"/>
  <c i="2" r="F35"/>
  <c i="1" r="BB55"/>
  <c i="4" r="F34"/>
  <c i="1" r="BA57"/>
  <c i="3" r="F37"/>
  <c i="1" r="BD56"/>
  <c i="3" r="F35"/>
  <c i="1" r="BB56"/>
  <c i="2" r="F37"/>
  <c i="1" r="BD55"/>
  <c i="3" r="J34"/>
  <c i="1" r="AW56"/>
  <c i="3" r="F36"/>
  <c i="1" r="BC56"/>
  <c i="3" l="1" r="P93"/>
  <c r="P92"/>
  <c i="1" r="AU56"/>
  <c i="3" r="R93"/>
  <c r="R92"/>
  <c i="2" r="T84"/>
  <c r="T83"/>
  <c i="4" r="T92"/>
  <c r="P93"/>
  <c r="P92"/>
  <c i="1" r="AU57"/>
  <c i="2" r="BK84"/>
  <c r="J84"/>
  <c r="J60"/>
  <c i="3" r="T93"/>
  <c r="T92"/>
  <c r="BK93"/>
  <c r="J93"/>
  <c r="J60"/>
  <c i="4" r="BK93"/>
  <c r="J93"/>
  <c r="J60"/>
  <c i="2" r="J85"/>
  <c r="J61"/>
  <c i="4" r="J241"/>
  <c r="J72"/>
  <c i="3" r="BK427"/>
  <c r="J427"/>
  <c r="J71"/>
  <c i="1" r="BB54"/>
  <c r="AX54"/>
  <c i="3" r="F33"/>
  <c i="1" r="AZ56"/>
  <c i="2" r="J33"/>
  <c i="1" r="AV55"/>
  <c r="AT55"/>
  <c i="4" r="J33"/>
  <c i="1" r="AV57"/>
  <c r="AT57"/>
  <c r="BC54"/>
  <c r="W32"/>
  <c i="3" r="J33"/>
  <c i="1" r="AV56"/>
  <c r="AT56"/>
  <c i="4" r="F33"/>
  <c i="1" r="AZ57"/>
  <c r="BD54"/>
  <c r="W33"/>
  <c i="2" r="F33"/>
  <c i="1" r="AZ55"/>
  <c r="BA54"/>
  <c r="W30"/>
  <c i="3" l="1" r="BK92"/>
  <c r="J92"/>
  <c i="2" r="BK83"/>
  <c r="J83"/>
  <c i="4" r="BK92"/>
  <c r="J92"/>
  <c r="J59"/>
  <c i="1" r="AZ54"/>
  <c r="AV54"/>
  <c r="AK29"/>
  <c r="AY54"/>
  <c i="3" r="J30"/>
  <c i="1" r="AG56"/>
  <c r="AN56"/>
  <c r="AU54"/>
  <c i="2" r="J30"/>
  <c i="1" r="AG55"/>
  <c r="AN55"/>
  <c r="AW54"/>
  <c r="AK30"/>
  <c r="W31"/>
  <c i="3" l="1" r="J59"/>
  <c r="J39"/>
  <c i="2" r="J59"/>
  <c r="J39"/>
  <c i="1" r="AT54"/>
  <c i="4" r="J30"/>
  <c i="1" r="AG57"/>
  <c r="AN57"/>
  <c r="W29"/>
  <c i="4" l="1" r="J39"/>
  <c i="1" r="AG54"/>
  <c r="AK26"/>
  <c r="AK35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<sst xmlns="http://schemas.openxmlformats.org/spreadsheetml/2006/main">
  <si>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</si>
  <si>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</si>
  <si>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</si>
  <si>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</si>
  <si>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</si>
  <si>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{840f1571-9d67-498a-ac02-56d217668e84}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</si>
  <si>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</si>
  <si>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</si>
  <si>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</si>
  <si>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</si>
  <si>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</si>
  <si>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0,001</t>
  </si>
  <si>
    <t>Kód:</t>
  </si>
  <si>
    <t>26_03_01</t>
  </si>
  <si>
    <t>Stavba:</t>
  </si>
  <si>
    <t>SPŠ a VOŠ Písek - Obnova dešťové kanalizace</t>
  </si>
  <si>
    <t>KSO:</t>
  </si>
  <si>
    <t/>
  </si>
  <si>
    <t>CC-CZ:</t>
  </si>
  <si>
    <t>Místo:</t>
  </si>
  <si>
    <t>Písek</t>
  </si>
  <si>
    <t>Datum:</t>
  </si>
  <si>
    <t>25. 2. 2026</t>
  </si>
  <si>
    <t>Zadavatel:</t>
  </si>
  <si>
    <t>IČ:</t>
  </si>
  <si>
    <t>60869038</t>
  </si>
  <si>
    <t>SPŠ a VOŠ Písek</t>
  </si>
  <si>
    <t>DIČ:</t>
  </si>
  <si>
    <t>CZ60869038</t>
  </si>
  <si>
    <t>Zhotovitel:</t>
  </si>
  <si>
    <t xml:space="preserve"> </t>
  </si>
  <si>
    <t>Projektant:</t>
  </si>
  <si>
    <t>23674881</t>
  </si>
  <si>
    <t>CajdaProjekt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</si>
  <si>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</si>
  <si>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</si>
  <si>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</si>
  <si>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</si>
  <si>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</si>
  <si>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</si>
  <si>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</si>
  <si>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</si>
  <si>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</si>
  <si>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</si>
  <si>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</si>
  <si>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</si>
  <si>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</si>
  <si>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</si>
  <si>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</si>
  <si>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</si>
  <si>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</si>
  <si>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</si>
  <si>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</si>
  <si>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</si>
  <si>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</si>
  <si>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</si>
  <si>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</si>
  <si>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</si>
  <si>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</si>
  <si>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</si>
  <si>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</si>
  <si>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</si>
  <si>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</si>
  <si>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</si>
  <si>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</si>
  <si>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</si>
  <si>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</si>
  <si>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</si>
  <si>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</si>
  <si>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</si>
  <si>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</si>
  <si>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</si>
  <si>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</si>
  <si>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</si>
  <si>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</si>
  <si>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</si>
  <si>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</si>
  <si>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26_03_01_00</t>
  </si>
  <si>
    <t>Vedlejší rozpočtové náklady</t>
  </si>
  <si>
    <t>STA</t>
  </si>
  <si>
    <t>1</t>
  </si>
  <si>
    <t>{f43ec07c-487e-4375-a1e1-73e50bcdc624}</t>
  </si>
  <si>
    <t>2</t>
  </si>
  <si>
    <t>26_03_01_01</t>
  </si>
  <si>
    <t>SO-01 Stavební úpravy - západ</t>
  </si>
  <si>
    <t>{7a148c74-f76a-482c-b2ae-feefebd865e6}</t>
  </si>
  <si>
    <t>26_03_01_02</t>
  </si>
  <si>
    <t>SO-02 Stavební úpravy - východ</t>
  </si>
  <si>
    <t>{68a78b1e-cad5-4687-9248-6038dbd66a58}</t>
  </si>
  <si>
    <t>KRYCÍ LIST SOUPISU PRACÍ</t>
  </si>
  <si>
    <t>Objekt:</t>
  </si>
  <si>
    <t>26_03_01_00 -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</si>
  <si>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</si>
  <si>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</si>
  <si>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</si>
  <si>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</si>
  <si>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</si>
  <si>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</si>
  <si>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</si>
  <si>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</si>
  <si>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</si>
  <si>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</si>
  <si>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</si>
  <si>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</si>
  <si>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</si>
  <si>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</si>
  <si>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</si>
  <si>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</si>
  <si>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</si>
  <si>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</si>
  <si>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</si>
  <si>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</si>
  <si>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</si>
  <si>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</si>
  <si>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5</t>
  </si>
  <si>
    <t>ROZPOCET</t>
  </si>
  <si>
    <t>VRN1</t>
  </si>
  <si>
    <t>Průzkumné, geodetické a projektové práce</t>
  </si>
  <si>
    <t>K</t>
  </si>
  <si>
    <t>011403000</t>
  </si>
  <si>
    <t>Průzkum výskytu nebezpečných látek bez rozlišení</t>
  </si>
  <si>
    <t>kus</t>
  </si>
  <si>
    <t>CS ÚRS 2026 01</t>
  </si>
  <si>
    <t>1024</t>
  </si>
  <si>
    <t>-952331436</t>
  </si>
  <si>
    <t>Online PSC</t>
  </si>
  <si>
    <t>https://podminky.urs.cz/item/CS_URS_2026_01/011403000</t>
  </si>
  <si>
    <t>P</t>
  </si>
  <si>
    <t xml:space="preserve">Poznámka k položce:_x000d_
- zkouška obsahu PAU - zatřídění asfaltových směsí dle vyhlášky č. 130/2019 Sb._x000d_
- počet zkoušek bude odsouhlasen stavebníkem_x000d_
</t>
  </si>
  <si>
    <t>012303000</t>
  </si>
  <si>
    <t>Geodetické práce po výstavbě</t>
  </si>
  <si>
    <t>soubor</t>
  </si>
  <si>
    <t>-1751562851</t>
  </si>
  <si>
    <t>https://podminky.urs.cz/item/CS_URS_2026_01/012303000</t>
  </si>
  <si>
    <t>3</t>
  </si>
  <si>
    <t>013254000</t>
  </si>
  <si>
    <t>Dokumentace skutečného provedení stavby</t>
  </si>
  <si>
    <t>-1331410799</t>
  </si>
  <si>
    <t>https://podminky.urs.cz/item/CS_URS_2026_01/013254000</t>
  </si>
  <si>
    <t>4</t>
  </si>
  <si>
    <t>R011514000</t>
  </si>
  <si>
    <t>Vytyčení a ochrana inženýrských sítí</t>
  </si>
  <si>
    <t>kpl</t>
  </si>
  <si>
    <t>-730857978</t>
  </si>
  <si>
    <t>VRN3</t>
  </si>
  <si>
    <t>Zařízení staveniště</t>
  </si>
  <si>
    <t>030001000</t>
  </si>
  <si>
    <t>-1931544397</t>
  </si>
  <si>
    <t>https://podminky.urs.cz/item/CS_URS_2026_01/030001000</t>
  </si>
  <si>
    <t>VRN4</t>
  </si>
  <si>
    <t>Inženýrská činnost</t>
  </si>
  <si>
    <t>6</t>
  </si>
  <si>
    <t>041903000</t>
  </si>
  <si>
    <t>Dozor jiné osoby</t>
  </si>
  <si>
    <t>852121292</t>
  </si>
  <si>
    <t>https://podminky.urs.cz/item/CS_URS_2026_01/041903000</t>
  </si>
  <si>
    <t>Poznámka k položce:_x000d_
- dozor hydrogeologa</t>
  </si>
  <si>
    <t>7</t>
  </si>
  <si>
    <t>049303000</t>
  </si>
  <si>
    <t>Náklady vzniklé v souvislosti s předáním stavby</t>
  </si>
  <si>
    <t>-70211340</t>
  </si>
  <si>
    <t>https://podminky.urs.cz/item/CS_URS_2026_01/049303000</t>
  </si>
  <si>
    <t>26_03_01_01 - SO-01 Stavební úpravy - západ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</si>
  <si>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</si>
  <si>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</si>
  <si>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</si>
  <si>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</si>
  <si>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</si>
  <si>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</si>
  <si>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</si>
  <si>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</si>
  <si>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</si>
  <si>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</si>
  <si>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</si>
  <si>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</si>
  <si>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</si>
  <si>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>HSV</t>
  </si>
  <si>
    <t>Práce a dodávky HSV</t>
  </si>
  <si>
    <t>Zemní práce</t>
  </si>
  <si>
    <t>82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</si>
  <si>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</si>
  <si>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</si>
  <si>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m2</t>
  </si>
  <si>
    <t>227074452</t>
  </si>
  <si>
    <t>https://podminky.urs.cz/item/CS_URS_2026_01/113107323</t>
  </si>
  <si>
    <t>83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</si>
  <si>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</si>
  <si>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</si>
  <si>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-745481920</t>
  </si>
  <si>
    <t>https://podminky.urs.cz/item/CS_URS_2026_01/113107342</t>
  </si>
  <si>
    <t>67</t>
  </si>
  <si>
    <t>113154523</t>
  </si>
  <si>
    <t>Frézování živičného podkladu nebo krytu s naložením hmot na dopravní prostředek plochy do 500 m2 pruhu šířky přes 0,5 m, tloušťky vrstvy 50 mm</t>
  </si>
  <si>
    <t>1438772566</t>
  </si>
  <si>
    <t>https://podminky.urs.cz/item/CS_URS_2026_01/113154523</t>
  </si>
  <si>
    <t>VV</t>
  </si>
  <si>
    <t>38,75</t>
  </si>
  <si>
    <t>68</t>
  </si>
  <si>
    <t>115101201</t>
  </si>
  <si>
    <t>Čerpání vody na dopravní výšku do 10 m s uvažovaným průměrným přítokem do 500 l/min</t>
  </si>
  <si>
    <t>hod</t>
  </si>
  <si>
    <t>1999265813</t>
  </si>
  <si>
    <t>https://podminky.urs.cz/item/CS_URS_2026_01/115101201</t>
  </si>
  <si>
    <t>50*0,2</t>
  </si>
  <si>
    <t>69</t>
  </si>
  <si>
    <t>115101301</t>
  </si>
  <si>
    <t>Pohotovost záložní čerpací soupravy pro dopravní výšku do 10 m s uvažovaným průměrným přítokem do 500 l/min</t>
  </si>
  <si>
    <t>den</t>
  </si>
  <si>
    <t>-619469856</t>
  </si>
  <si>
    <t>https://podminky.urs.cz/item/CS_URS_2026_01/115101301</t>
  </si>
  <si>
    <t>10/8</t>
  </si>
  <si>
    <t>70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</si>
  <si>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</si>
  <si>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</si>
  <si>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m</t>
  </si>
  <si>
    <t>792574834</t>
  </si>
  <si>
    <t>https://podminky.urs.cz/item/CS_URS_2026_01/119001421</t>
  </si>
  <si>
    <t>142</t>
  </si>
  <si>
    <t>121151103</t>
  </si>
  <si>
    <t>Sejmutí ornice strojně při souvislé ploše do 100 m2, tl. vrstvy do 200 mm</t>
  </si>
  <si>
    <t>-416990097</t>
  </si>
  <si>
    <t>https://podminky.urs.cz/item/CS_URS_2026_01/121151103</t>
  </si>
  <si>
    <t>151</t>
  </si>
  <si>
    <t>122151104</t>
  </si>
  <si>
    <t>Odkopávky a prokopávky nezapažené strojně v hornině třídy těžitelnosti I skupiny 1 a 2 přes 100 do 500 m3</t>
  </si>
  <si>
    <t>m3</t>
  </si>
  <si>
    <t>-461448705</t>
  </si>
  <si>
    <t>https://podminky.urs.cz/item/CS_URS_2026_01/122151104</t>
  </si>
  <si>
    <t>19,0*0,15*0,5</t>
  </si>
  <si>
    <t>152</t>
  </si>
  <si>
    <t>122251104</t>
  </si>
  <si>
    <t>Odkopávky a prokopávky nezapažené strojně v hornině třídy těžitelnosti I skupiny 3 přes 100 do 500 m3</t>
  </si>
  <si>
    <t>1727029553</t>
  </si>
  <si>
    <t>https://podminky.urs.cz/item/CS_URS_2026_01/122251104</t>
  </si>
  <si>
    <t>63</t>
  </si>
  <si>
    <t>129951121</t>
  </si>
  <si>
    <t>Bourání konstrukcí v odkopávkách a prokopávkách strojně s přemístěním suti na hromady na vzdálenost do 20 m nebo s naložením na dopravní prostředek z betonu prostého neprokládaného</t>
  </si>
  <si>
    <t>16</t>
  </si>
  <si>
    <t>908241975</t>
  </si>
  <si>
    <t>https://podminky.urs.cz/item/CS_URS_2026_01/129951121</t>
  </si>
  <si>
    <t>34*0,8*0,2+27*0,6*0,15</t>
  </si>
  <si>
    <t>146</t>
  </si>
  <si>
    <t>132151104</t>
  </si>
  <si>
    <t>Hloubení nezapažených rýh šířky do 800 mm strojně s urovnáním dna do předepsaného profilu a spádu v hornině třídy těžitelnosti I skupiny 1 a 2 přes 100 m3</t>
  </si>
  <si>
    <t>372982660</t>
  </si>
  <si>
    <t>https://podminky.urs.cz/item/CS_URS_2026_01/132151104</t>
  </si>
  <si>
    <t>58,65*0,5*0,8*0,5 "drenáž"</t>
  </si>
  <si>
    <t>(2,5+16,2)*0,8*0,65*0,5 "přípojky vedlejší"</t>
  </si>
  <si>
    <t>Součet</t>
  </si>
  <si>
    <t>147</t>
  </si>
  <si>
    <t>132151254</t>
  </si>
  <si>
    <t>Hloubení nezapažených rýh šířky přes 800 do 2 000 mm strojně s urovnáním dna do předepsaného profilu a spádu v hornině třídy těžitelnosti I skupiny 1 a 2 přes 100 do 500 m3</t>
  </si>
  <si>
    <t>-1356629046</t>
  </si>
  <si>
    <t>https://podminky.urs.cz/item/CS_URS_2026_01/132151254</t>
  </si>
  <si>
    <t>25*1,5*1,55*0,5 "přípojka hlavní"</t>
  </si>
  <si>
    <t>153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</si>
  <si>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</si>
  <si>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</si>
  <si>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1750546235</t>
  </si>
  <si>
    <t>https://podminky.urs.cz/item/CS_URS_2026_01/132154204</t>
  </si>
  <si>
    <t>17,4*0,9*1,78*0,5</t>
  </si>
  <si>
    <t>150</t>
  </si>
  <si>
    <t>132251104</t>
  </si>
  <si>
    <t>Hloubení nezapažených rýh šířky do 800 mm strojně s urovnáním dna do předepsaného profilu a spádu v hornině třídy těžitelnosti I skupiny 3 přes 100 m3</t>
  </si>
  <si>
    <t>440006664</t>
  </si>
  <si>
    <t>https://podminky.urs.cz/item/CS_URS_2026_01/132251104</t>
  </si>
  <si>
    <t>148</t>
  </si>
  <si>
    <t>132251254</t>
  </si>
  <si>
    <t>Hloubení nezapažených rýh šířky přes 800 do 2 000 mm strojně s urovnáním dna do předepsaného profilu a spádu v hornině třídy těžitelnosti I skupiny 3 přes 100 do 500 m3</t>
  </si>
  <si>
    <t>-1904131564</t>
  </si>
  <si>
    <t>https://podminky.urs.cz/item/CS_URS_2026_01/132251254</t>
  </si>
  <si>
    <t>25*1,5*1,55*0,3 "přípojka hlavní"</t>
  </si>
  <si>
    <t>154</t>
  </si>
  <si>
    <t>132254204</t>
  </si>
  <si>
    <t>Hloubení zapažených rýh šířky přes 800 do 2 000 mm strojně s urovnáním dna do předepsaného profilu a spádu v hornině třídy těžitelnosti I skupiny 3 přes 100 do 500 m3</t>
  </si>
  <si>
    <t>-1633745094</t>
  </si>
  <si>
    <t>https://podminky.urs.cz/item/CS_URS_2026_01/132254204</t>
  </si>
  <si>
    <t>17,4*0,9*1,78*0,3</t>
  </si>
  <si>
    <t>149</t>
  </si>
  <si>
    <t>132351254</t>
  </si>
  <si>
    <t>Hloubení nezapažených rýh šířky přes 800 do 2 000 mm strojně s urovnáním dna do předepsaného profilu a spádu v hornině třídy těžitelnosti II skupiny 4 přes 100 do 500 m3</t>
  </si>
  <si>
    <t>1116095267</t>
  </si>
  <si>
    <t>https://podminky.urs.cz/item/CS_URS_2026_01/132351254</t>
  </si>
  <si>
    <t>25*1,5*1,55*0,2 "přípojka hlavní"</t>
  </si>
  <si>
    <t>155</t>
  </si>
  <si>
    <t>132354204</t>
  </si>
  <si>
    <t>Hloubení zapažených rýh šířky přes 800 do 2 000 mm strojně s urovnáním dna do předepsaného profilu a spádu v hornině třídy těžitelnosti II skupiny 4 přes 100 do 500 m3</t>
  </si>
  <si>
    <t>1110348683</t>
  </si>
  <si>
    <t>https://podminky.urs.cz/item/CS_URS_2026_01/132354204</t>
  </si>
  <si>
    <t>17,4*0,9*1,78*0,2</t>
  </si>
  <si>
    <t>74</t>
  </si>
  <si>
    <t>139001101</t>
  </si>
  <si>
    <t>Příplatek k cenám hloubených vykopávek za ztížení vykopávky v blízkosti podzemního vedení nebo výbušnin pro jakoukoliv třídu horniny</t>
  </si>
  <si>
    <t>1652225836</t>
  </si>
  <si>
    <t>https://podminky.urs.cz/item/CS_URS_2026_01/139001101</t>
  </si>
  <si>
    <t>3,46</t>
  </si>
  <si>
    <t>75</t>
  </si>
  <si>
    <t>151101101</t>
  </si>
  <si>
    <t>Zřízení pažení a rozepření stěn rýh pro podzemní vedení příložné pro jakoukoliv mezerovitost, hloubky do 2 m</t>
  </si>
  <si>
    <t>-1338445619</t>
  </si>
  <si>
    <t>https://podminky.urs.cz/item/CS_URS_2026_01/151101101</t>
  </si>
  <si>
    <t>17,4*2,2*2</t>
  </si>
  <si>
    <t>76</t>
  </si>
  <si>
    <t>151101111</t>
  </si>
  <si>
    <t>Odstranění pažení a rozepření stěn rýh pro podzemní vedení s uložením materiálu na vzdálenost do 3 m od kraje výkopu příložné, hloubky do 2 m</t>
  </si>
  <si>
    <t>-930601124</t>
  </si>
  <si>
    <t>https://podminky.urs.cz/item/CS_URS_2026_01/151101111</t>
  </si>
  <si>
    <t>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</si>
  <si>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</si>
  <si>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</si>
  <si>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1122924124</t>
  </si>
  <si>
    <t>https://podminky.urs.cz/item/CS_URS_2026_01/162751117</t>
  </si>
  <si>
    <t>27,8*0,5 "výměna zeminy v aktivní zóně KOM"</t>
  </si>
  <si>
    <t>2,85+33,184 "odkopávky - podkladní vrstvy, přípojky, drenáže"</t>
  </si>
  <si>
    <t>42,25*0,9*0,65 "lože a obsyp potrubí hlavní přípojky"</t>
  </si>
  <si>
    <t>-17,2 "IV. třída těžitelnosti"</t>
  </si>
  <si>
    <t>10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</si>
  <si>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</si>
  <si>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</si>
  <si>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443047868</t>
  </si>
  <si>
    <t>https://podminky.urs.cz/item/CS_URS_2026_01/162751119</t>
  </si>
  <si>
    <t>57,45*13 'Přepočtené koeficientem množství</t>
  </si>
  <si>
    <t>77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</si>
  <si>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</si>
  <si>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</si>
  <si>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1530740374</t>
  </si>
  <si>
    <t>https://podminky.urs.cz/item/CS_URS_2026_01/162751137</t>
  </si>
  <si>
    <t>17,2</t>
  </si>
  <si>
    <t>78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</si>
  <si>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</si>
  <si>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</si>
  <si>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1112903326</t>
  </si>
  <si>
    <t>https://podminky.urs.cz/item/CS_URS_2026_01/162751139</t>
  </si>
  <si>
    <t>17,2*13 'Přepočtené koeficientem množství</t>
  </si>
  <si>
    <t>156</t>
  </si>
  <si>
    <t>167151101</t>
  </si>
  <si>
    <t>Nakládání, skládání a překládání neulehlého výkopku nebo sypaniny strojně nakládání, množství do 100 m3, z horniny třídy těžitelnosti I, skupiny 1 až 3</t>
  </si>
  <si>
    <t>-1846253333</t>
  </si>
  <si>
    <t>https://podminky.urs.cz/item/CS_URS_2026_01/167151101</t>
  </si>
  <si>
    <t>157</t>
  </si>
  <si>
    <t>167151102</t>
  </si>
  <si>
    <t>Nakládání, skládání a překládání neulehlého výkopku nebo sypaniny strojně nakládání, množství do 100 m3, z horniny třídy těžitelnosti II, skupiny 4 a 5</t>
  </si>
  <si>
    <t>-998778881</t>
  </si>
  <si>
    <t>https://podminky.urs.cz/item/CS_URS_2026_01/167151102</t>
  </si>
  <si>
    <t>171201201</t>
  </si>
  <si>
    <t>Uložení sypaniny na skládky nebo meziskládky bez hutnění s upravením uložené sypaniny do předepsaného tvaru</t>
  </si>
  <si>
    <t>-1786806092</t>
  </si>
  <si>
    <t>https://podminky.urs.cz/item/CS_URS_2026_01/171201201</t>
  </si>
  <si>
    <t>57,45+17,2</t>
  </si>
  <si>
    <t>13</t>
  </si>
  <si>
    <t>171201231</t>
  </si>
  <si>
    <t>Poplatek za předání zeminy a kamení recyklačnímu zařízení zatříděné do Katalogu odpadů pod kódem 17 05 04</t>
  </si>
  <si>
    <t>t</t>
  </si>
  <si>
    <t>-1697099013</t>
  </si>
  <si>
    <t>https://podminky.urs.cz/item/CS_URS_2026_01/171201231</t>
  </si>
  <si>
    <t>74,65*2 'Přepočtené koeficientem množství</t>
  </si>
  <si>
    <t>80</t>
  </si>
  <si>
    <t>174101101</t>
  </si>
  <si>
    <t>Zásyp sypaninou z jakékoliv horniny strojně s uložením výkopku ve vrstvách se zhutněním jam, šachet, rýh nebo kolem objektů v těchto vykopávkách</t>
  </si>
  <si>
    <t>2112345917</t>
  </si>
  <si>
    <t>https://podminky.urs.cz/item/CS_URS_2026_01/174101101</t>
  </si>
  <si>
    <t>27,8*0,5 "výměna zeminy v aktivní zóně MK"</t>
  </si>
  <si>
    <t>122,034-74,65</t>
  </si>
  <si>
    <t>81</t>
  </si>
  <si>
    <t>M</t>
  </si>
  <si>
    <t>58331200</t>
  </si>
  <si>
    <t>štěrkopísek netříděný</t>
  </si>
  <si>
    <t>8</t>
  </si>
  <si>
    <t>-270993195</t>
  </si>
  <si>
    <t>Poznámka k položce:_x000d_
- vhodný materiál do aktivní zóny komunikace bez příměsi asfaltu (štěrkopísek, štěrkodrť, recyklované kamenivo apod.)_x000d_
- materiál bude odsouhlasen stavebníkem a správcem komunikace_x000d_
- množství v závislosti na kvalitě zemin z výkopu - možnost využití v aktivní zóně kom. (bude fakturováno dle skutečnosti)</t>
  </si>
  <si>
    <t>27,8*0,5</t>
  </si>
  <si>
    <t>13,9*2 'Přepočtené koeficientem množství</t>
  </si>
  <si>
    <t>14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</si>
  <si>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</si>
  <si>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</si>
  <si>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1506574604</t>
  </si>
  <si>
    <t>https://podminky.urs.cz/item/CS_URS_2026_01/175151101</t>
  </si>
  <si>
    <t>42,25*(0,9*0,5-0,031)+16,2*(0,8*0,46-0,02)+2,5*(0,8*0,41-0,01) "obsyp potrubí"</t>
  </si>
  <si>
    <t>15</t>
  </si>
  <si>
    <t>58337302</t>
  </si>
  <si>
    <t>štěrkopísek frakce 0/16</t>
  </si>
  <si>
    <t>-506183360</t>
  </si>
  <si>
    <t>24,135*2 'Přepočtené koeficientem množství</t>
  </si>
  <si>
    <t>181351003</t>
  </si>
  <si>
    <t>Rozprostření a urovnání ornice v rovině nebo ve svahu sklonu do 1:5 strojně při souvislé ploše do 100 m2, tl. vrstvy do 200 mm</t>
  </si>
  <si>
    <t>652604099</t>
  </si>
  <si>
    <t>https://podminky.urs.cz/item/CS_URS_2026_01/181351003</t>
  </si>
  <si>
    <t>40</t>
  </si>
  <si>
    <t>17</t>
  </si>
  <si>
    <t>181411131</t>
  </si>
  <si>
    <t>Založení trávníku na půdě předem připravené plochy do 1000 m2 výsevem včetně utažení parkového v rovině nebo na svahu do 1:5</t>
  </si>
  <si>
    <t>118114877</t>
  </si>
  <si>
    <t>https://podminky.urs.cz/item/CS_URS_2026_01/181411131</t>
  </si>
  <si>
    <t>18</t>
  </si>
  <si>
    <t>00572410</t>
  </si>
  <si>
    <t>osivo směs travní parková</t>
  </si>
  <si>
    <t>kg</t>
  </si>
  <si>
    <t>1146496540</t>
  </si>
  <si>
    <t>40*0,02 'Přepočtené koeficientem množství</t>
  </si>
  <si>
    <t>144</t>
  </si>
  <si>
    <t>181411133</t>
  </si>
  <si>
    <t>Založení trávníku na půdě předem připravené plochy do 1000 m2 výsevem včetně utažení parkového na svahu přes 1:2 do 1:1</t>
  </si>
  <si>
    <t>-1378843285</t>
  </si>
  <si>
    <t>https://podminky.urs.cz/item/CS_URS_2026_01/181411133</t>
  </si>
  <si>
    <t>145</t>
  </si>
  <si>
    <t>00572474</t>
  </si>
  <si>
    <t>osivo směs travní krajinná-svahová</t>
  </si>
  <si>
    <t>-27895431</t>
  </si>
  <si>
    <t>16*0,02 'Přepočtené koeficientem množství</t>
  </si>
  <si>
    <t>19</t>
  </si>
  <si>
    <t>181951112</t>
  </si>
  <si>
    <t>Úprava pláně vyrovnáním výškových rozdílů strojně v hornině třídy těžitelnosti I, skupiny 1 až 3 se zhutněním</t>
  </si>
  <si>
    <t>-1690634962</t>
  </si>
  <si>
    <t>https://podminky.urs.cz/item/CS_URS_2026_01/181951112</t>
  </si>
  <si>
    <t>19*1,1</t>
  </si>
  <si>
    <t>143</t>
  </si>
  <si>
    <t>182351023</t>
  </si>
  <si>
    <t>Rozprostření a urovnání ornice ve svahu sklonu přes 1:5 strojně při souvislé ploše do 100 m2, tl. vrstvy do 200 mm</t>
  </si>
  <si>
    <t>-692578105</t>
  </si>
  <si>
    <t>https://podminky.urs.cz/item/CS_URS_2026_01/182351023</t>
  </si>
  <si>
    <t>Zakládání</t>
  </si>
  <si>
    <t>20</t>
  </si>
  <si>
    <t>211531111</t>
  </si>
  <si>
    <t>Výplň kamenivem do rýh odvodňovacích žeber nebo trativodů bez zhutnění, s úpravou povrchu výplně kamenivem hrubým drceným frakce 16 až 63 mm</t>
  </si>
  <si>
    <t>1584941018</t>
  </si>
  <si>
    <t>https://podminky.urs.cz/item/CS_URS_2026_01/211531111</t>
  </si>
  <si>
    <t>0,5*0,25*58,65</t>
  </si>
  <si>
    <t>212752102</t>
  </si>
  <si>
    <t>Trativody z drenážních trubek pro liniové stavby a komunikace se zřízením štěrkového lože pod trubky a s jejich obsypem v otevřeném výkopu trubka korugovaná sendvičová PE-HD SN 4 celoperforovaná 360° DN 150</t>
  </si>
  <si>
    <t>1947875212</t>
  </si>
  <si>
    <t>https://podminky.urs.cz/item/CS_URS_2026_01/212752102</t>
  </si>
  <si>
    <t>40,65+11,3+5,7+1,0</t>
  </si>
  <si>
    <t>Svislé a kompletní konstrukce</t>
  </si>
  <si>
    <t>158</t>
  </si>
  <si>
    <t>358315114</t>
  </si>
  <si>
    <t>Bourání stoky kompletní nebo vybourání otvorů průřezové plochy do 4 m2 ve stokách ze zdiva z prostého betonu</t>
  </si>
  <si>
    <t>1510035008</t>
  </si>
  <si>
    <t>https://podminky.urs.cz/item/CS_URS_2026_01/358315114</t>
  </si>
  <si>
    <t>22</t>
  </si>
  <si>
    <t>359901111</t>
  </si>
  <si>
    <t>Vyčištění stok jakékoliv výšky</t>
  </si>
  <si>
    <t>2044076125</t>
  </si>
  <si>
    <t>https://podminky.urs.cz/item/CS_URS_2026_01/359901111</t>
  </si>
  <si>
    <t>60,95</t>
  </si>
  <si>
    <t>23</t>
  </si>
  <si>
    <t>359901211</t>
  </si>
  <si>
    <t>Monitoring stok (kamerový systém) jakékoli výšky nová kanalizace</t>
  </si>
  <si>
    <t>-1237843286</t>
  </si>
  <si>
    <t>https://podminky.urs.cz/item/CS_URS_2026_01/359901211</t>
  </si>
  <si>
    <t>141</t>
  </si>
  <si>
    <t>359901212</t>
  </si>
  <si>
    <t>Monitoring stok (kamerový systém) jakékoli výšky stávající kanalizace</t>
  </si>
  <si>
    <t>1238121104</t>
  </si>
  <si>
    <t>https://podminky.urs.cz/item/CS_URS_2026_01/359901212</t>
  </si>
  <si>
    <t>Poznámka k položce:_x000d_
- revize stávajících střešních svodů a přípojek_x000d_
- bude fakturováno dle skutečnosti</t>
  </si>
  <si>
    <t>Vodorovné konstrukce</t>
  </si>
  <si>
    <t>24</t>
  </si>
  <si>
    <t>451573111</t>
  </si>
  <si>
    <t>Lože pod potrubí, stoky a drobné objekty v otevřeném výkopu z písku a štěrkopísku do 63 mm</t>
  </si>
  <si>
    <t>-983877192</t>
  </si>
  <si>
    <t>https://podminky.urs.cz/item/CS_URS_2026_01/451573111</t>
  </si>
  <si>
    <t>42,25*0,9*0,15+(2,5+16,2)*0,8*0,15</t>
  </si>
  <si>
    <t>Komunikace pozemní</t>
  </si>
  <si>
    <t>25</t>
  </si>
  <si>
    <t>564851011</t>
  </si>
  <si>
    <t>Podklad ze štěrkodrti ŠD s rozprostřením a zhutněním plochy jednotlivě do 100 m2, po zhutnění tl. 150 mm</t>
  </si>
  <si>
    <t>93882432</t>
  </si>
  <si>
    <t>https://podminky.urs.cz/item/CS_URS_2026_01/564851011</t>
  </si>
  <si>
    <t>27,8*2+19*1,1</t>
  </si>
  <si>
    <t>85</t>
  </si>
  <si>
    <t>565155001</t>
  </si>
  <si>
    <t>Asfaltový beton vrstva podkladní ACP 16 z nemodifikovaného asfaltu s rozprostřením a zhutněním ACP 16 + v pruhu šířky do 1,5 m, po zhutnění tl. 70 mm</t>
  </si>
  <si>
    <t>-79754058</t>
  </si>
  <si>
    <t>https://podminky.urs.cz/item/CS_URS_2026_01/565155001</t>
  </si>
  <si>
    <t>86</t>
  </si>
  <si>
    <t>573111111</t>
  </si>
  <si>
    <t>Postřik infiltrační PI z asfaltu silničního s posypem kamenivem, v množství 0,60 kg/m2</t>
  </si>
  <si>
    <t>-1039037314</t>
  </si>
  <si>
    <t>https://podminky.urs.cz/item/CS_URS_2026_01/573111111</t>
  </si>
  <si>
    <t>87</t>
  </si>
  <si>
    <t>573211107</t>
  </si>
  <si>
    <t>Postřik spojovací PS bez posypu kamenivem z asfaltu silničního, v množství 0,30 kg/m2</t>
  </si>
  <si>
    <t>-1911130991</t>
  </si>
  <si>
    <t>https://podminky.urs.cz/item/CS_URS_2026_01/573211107</t>
  </si>
  <si>
    <t>88</t>
  </si>
  <si>
    <t>577144011</t>
  </si>
  <si>
    <t>Asfaltový beton vrstva obrusná ACO 11 z nemodifikovaného asfaltu s rozprostřením a se zhutněním ACO 11+ v pruhu šířky do 1,5 m, po zhutnění tl. 50 mm</t>
  </si>
  <si>
    <t>1651981649</t>
  </si>
  <si>
    <t>https://podminky.urs.cz/item/CS_URS_2026_01/577144011</t>
  </si>
  <si>
    <t>91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</si>
  <si>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</si>
  <si>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</si>
  <si>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548948165</t>
  </si>
  <si>
    <t>https://podminky.urs.cz/item/CS_URS_2026_01/596211110</t>
  </si>
  <si>
    <t>92</t>
  </si>
  <si>
    <t>59245018</t>
  </si>
  <si>
    <t>dlažba skladebná betonová 200x100mm tl 60mm přírodní</t>
  </si>
  <si>
    <t>1938118190</t>
  </si>
  <si>
    <t>19*1,03 'Přepočtené koeficientem množství</t>
  </si>
  <si>
    <t>Úpravy povrchů, podlahy a osazování výplní</t>
  </si>
  <si>
    <t>30</t>
  </si>
  <si>
    <t>637121111</t>
  </si>
  <si>
    <t>Okapový chodník z kameniva s udusáním a urovnáním povrchu z kačírku tl. 100 mm</t>
  </si>
  <si>
    <t>-741730903</t>
  </si>
  <si>
    <t>https://podminky.urs.cz/item/CS_URS_2026_01/637121111</t>
  </si>
  <si>
    <t>8,7+3,7</t>
  </si>
  <si>
    <t>Trubní vedení</t>
  </si>
  <si>
    <t>31</t>
  </si>
  <si>
    <t>721170976</t>
  </si>
  <si>
    <t>Opravy odpadního potrubí plastového krácení trub DN 150</t>
  </si>
  <si>
    <t>-1896281262</t>
  </si>
  <si>
    <t>https://podminky.urs.cz/item/CS_URS_2026_01/721170976</t>
  </si>
  <si>
    <t>129</t>
  </si>
  <si>
    <t>871263121</t>
  </si>
  <si>
    <t>Montáž kanalizačního potrubí z tvrdého PVC-U hladkého plnostěnného tuhost SN 8 DN 110</t>
  </si>
  <si>
    <t>1559117667</t>
  </si>
  <si>
    <t>https://podminky.urs.cz/item/CS_URS_2026_01/871263121</t>
  </si>
  <si>
    <t>130</t>
  </si>
  <si>
    <t>28611118</t>
  </si>
  <si>
    <t>trubka kanalizační PVC-U plnostěnná jednovrstvá DN 110x1000mm SN8</t>
  </si>
  <si>
    <t>1272096908</t>
  </si>
  <si>
    <t>2,5*1,03 'Přepočtené koeficientem množství</t>
  </si>
  <si>
    <t>32</t>
  </si>
  <si>
    <t>871313121</t>
  </si>
  <si>
    <t>Montáž kanalizačního potrubí z tvrdého PVC-U hladkého plnostěnného tuhost SN 8 DN 160</t>
  </si>
  <si>
    <t>-1234490451</t>
  </si>
  <si>
    <t>https://podminky.urs.cz/item/CS_URS_2026_01/871313121</t>
  </si>
  <si>
    <t>16,2</t>
  </si>
  <si>
    <t>33</t>
  </si>
  <si>
    <t>28611165</t>
  </si>
  <si>
    <t>trubka kanalizační PVC-U plnostěnná jednovrstvá DN 160x3000mm SN8</t>
  </si>
  <si>
    <t>1659853758</t>
  </si>
  <si>
    <t>16,2*1,03 'Přepočtené koeficientem množství</t>
  </si>
  <si>
    <t>108</t>
  </si>
  <si>
    <t>871353121</t>
  </si>
  <si>
    <t>Montáž kanalizačního potrubí z tvrdého PVC-U hladkého plnostěnného tuhost SN 8 DN 200</t>
  </si>
  <si>
    <t>1739675433</t>
  </si>
  <si>
    <t>https://podminky.urs.cz/item/CS_URS_2026_01/871353121</t>
  </si>
  <si>
    <t>42,25</t>
  </si>
  <si>
    <t>109</t>
  </si>
  <si>
    <t>28611168</t>
  </si>
  <si>
    <t>trubka kanalizační PVC-U plnostěnná jednovrstvá DN 200x3000mm SN8</t>
  </si>
  <si>
    <t>336056674</t>
  </si>
  <si>
    <t>42,25*1,015 'Přepočtené koeficientem množství</t>
  </si>
  <si>
    <t>137</t>
  </si>
  <si>
    <t>877260310</t>
  </si>
  <si>
    <t>Montáž tvarovek na kanalizačním plastovém potrubí z PP nebo PVC-U hladkého plnostěnného kolen, víček nebo hrdlových uzávěrů DN 100</t>
  </si>
  <si>
    <t>-1251805214</t>
  </si>
  <si>
    <t>https://podminky.urs.cz/item/CS_URS_2026_01/877260310</t>
  </si>
  <si>
    <t>138</t>
  </si>
  <si>
    <t>28611349</t>
  </si>
  <si>
    <t>koleno kanalizační PVC KG 110x15°</t>
  </si>
  <si>
    <t>-988958078</t>
  </si>
  <si>
    <t>1*1,01 'Přepočtené koeficientem množství</t>
  </si>
  <si>
    <t>139</t>
  </si>
  <si>
    <t>28611350</t>
  </si>
  <si>
    <t>koleno kanalizační PVC KG 110x30°</t>
  </si>
  <si>
    <t>335628165</t>
  </si>
  <si>
    <t>140</t>
  </si>
  <si>
    <t>28611351</t>
  </si>
  <si>
    <t>koleno kanalizační PVC KG 110x45°</t>
  </si>
  <si>
    <t>-466914312</t>
  </si>
  <si>
    <t>2*1,01 'Přepočtené koeficientem množství</t>
  </si>
  <si>
    <t>34</t>
  </si>
  <si>
    <t>877310310</t>
  </si>
  <si>
    <t>Montáž tvarovek na kanalizačním plastovém potrubí z PP nebo PVC-U hladkého plnostěnného kolen, víček nebo hrdlových uzávěrů DN 150</t>
  </si>
  <si>
    <t>558277940</t>
  </si>
  <si>
    <t>https://podminky.urs.cz/item/CS_URS_2026_01/877310310</t>
  </si>
  <si>
    <t>135</t>
  </si>
  <si>
    <t>28611359</t>
  </si>
  <si>
    <t>koleno kanalizační PVC KG 160x15°</t>
  </si>
  <si>
    <t>1989506668</t>
  </si>
  <si>
    <t>5*1,01 'Přepočtené koeficientem množství</t>
  </si>
  <si>
    <t>136</t>
  </si>
  <si>
    <t>28611360</t>
  </si>
  <si>
    <t>koleno kanalizační PVC KG 160x30°</t>
  </si>
  <si>
    <t>748104818</t>
  </si>
  <si>
    <t>3*1,01 'Přepočtené koeficientem množství</t>
  </si>
  <si>
    <t>35</t>
  </si>
  <si>
    <t>28611361</t>
  </si>
  <si>
    <t>koleno kanalizační PVC KG 160x45°</t>
  </si>
  <si>
    <t>-688871865</t>
  </si>
  <si>
    <t>36</t>
  </si>
  <si>
    <t>28611363</t>
  </si>
  <si>
    <t>koleno kanalizační PVC KG 160x87°</t>
  </si>
  <si>
    <t>809781088</t>
  </si>
  <si>
    <t>37</t>
  </si>
  <si>
    <t>877310320</t>
  </si>
  <si>
    <t>Montáž tvarovek na kanalizačním plastovém potrubí z PP nebo PVC-U hladkého plnostěnného odboček DN 150</t>
  </si>
  <si>
    <t>1958505771</t>
  </si>
  <si>
    <t>https://podminky.urs.cz/item/CS_URS_2026_01/877310320</t>
  </si>
  <si>
    <t>38</t>
  </si>
  <si>
    <t>28611429</t>
  </si>
  <si>
    <t>odbočka kanalizační plastová s hrdlem KG 160/160/87°</t>
  </si>
  <si>
    <t>1420493183</t>
  </si>
  <si>
    <t>131</t>
  </si>
  <si>
    <t>28611912</t>
  </si>
  <si>
    <t>odbočka kanalizační plastová s hrdlem KG 160/110/45°</t>
  </si>
  <si>
    <t>822840065</t>
  </si>
  <si>
    <t>93</t>
  </si>
  <si>
    <t>28610652R90</t>
  </si>
  <si>
    <t>odbočka drenážního tyčového systému inženýrských liniových staveb HD-PE 90° SN 4 DN 150/150</t>
  </si>
  <si>
    <t>-1590906560</t>
  </si>
  <si>
    <t>39</t>
  </si>
  <si>
    <t>877310330</t>
  </si>
  <si>
    <t>Montáž tvarovek na kanalizačním plastovém potrubí z PP nebo PVC-U hladkého plnostěnného spojek nebo redukcí DN 150</t>
  </si>
  <si>
    <t>1170225340</t>
  </si>
  <si>
    <t>https://podminky.urs.cz/item/CS_URS_2026_01/877310330</t>
  </si>
  <si>
    <t>XSSPOJ150</t>
  </si>
  <si>
    <t>pružná spojka pro kanalizaci ze syntetické pryže pro napojení potrubí DN150</t>
  </si>
  <si>
    <t>-635562847</t>
  </si>
  <si>
    <t xml:space="preserve">Poznámka k položce:_x000d_
Materiál: syntetická pryž EPDM/SBR_x000d_
               nerez ocel AISI 304 (1.4301)_x000d_
- skutečný rozměr stávajícího potrubí musí být ověřen při stavbě ve výkopu_x000d_
- předpokládá se použití přechodové spojky pro spojování odlišných typů a rozměrů trubek_x000d_
- v případě potřeby včetně vyrovnávacích kroužků pro napojení trubek z různých materiálů a různých vnějších průmerů</t>
  </si>
  <si>
    <t>110</t>
  </si>
  <si>
    <t>877350310</t>
  </si>
  <si>
    <t>Montáž tvarovek na kanalizačním plastovém potrubí z PP nebo PVC-U hladkého plnostěnného kolen, víček nebo hrdlových uzávěrů DN 200</t>
  </si>
  <si>
    <t>-1573611345</t>
  </si>
  <si>
    <t>https://podminky.urs.cz/item/CS_URS_2026_01/877350310</t>
  </si>
  <si>
    <t>112</t>
  </si>
  <si>
    <t>28611368</t>
  </si>
  <si>
    <t>koleno kanalizační PVC KG 200x87°</t>
  </si>
  <si>
    <t>483620073</t>
  </si>
  <si>
    <t>132</t>
  </si>
  <si>
    <t>877350320</t>
  </si>
  <si>
    <t>Montáž tvarovek na kanalizačním plastovém potrubí z PP nebo PVC-U hladkého plnostěnného odboček DN 200</t>
  </si>
  <si>
    <t>1163812</t>
  </si>
  <si>
    <t>https://podminky.urs.cz/item/CS_URS_2026_01/877350320</t>
  </si>
  <si>
    <t>133</t>
  </si>
  <si>
    <t>28611918</t>
  </si>
  <si>
    <t>odbočka kanalizační plastová s hrdlem KG 200/160/45°</t>
  </si>
  <si>
    <t>-1073215547</t>
  </si>
  <si>
    <t>4*1,01 'Přepočtené koeficientem množství</t>
  </si>
  <si>
    <t>134</t>
  </si>
  <si>
    <t>28611432</t>
  </si>
  <si>
    <t>odbočka kanalizační plastová s hrdlem KG 200/160/87°</t>
  </si>
  <si>
    <t>1534987066</t>
  </si>
  <si>
    <t>115</t>
  </si>
  <si>
    <t>895941342</t>
  </si>
  <si>
    <t>Osazení vpusti uliční z betonových dílců DN 500 dno nízké s kalištěm</t>
  </si>
  <si>
    <t>417202259</t>
  </si>
  <si>
    <t>https://podminky.urs.cz/item/CS_URS_2026_01/895941342</t>
  </si>
  <si>
    <t>116</t>
  </si>
  <si>
    <t>59224469</t>
  </si>
  <si>
    <t>vpusť uliční DN 500 kaliště nízké 500/225x65mm</t>
  </si>
  <si>
    <t>-1414270567</t>
  </si>
  <si>
    <t>117</t>
  </si>
  <si>
    <t>895941351</t>
  </si>
  <si>
    <t>Osazení vpusti uliční z betonových dílců DN 500 skruž horní pro čtvercovou vtokovou mříž</t>
  </si>
  <si>
    <t>749758056</t>
  </si>
  <si>
    <t>https://podminky.urs.cz/item/CS_URS_2026_01/895941351</t>
  </si>
  <si>
    <t>118</t>
  </si>
  <si>
    <t>XSVPHDM</t>
  </si>
  <si>
    <t>vpusť uliční dílec horní pro čtvercovou vtokovou mříž 190x500</t>
  </si>
  <si>
    <t>113670027</t>
  </si>
  <si>
    <t>119</t>
  </si>
  <si>
    <t>895941362</t>
  </si>
  <si>
    <t>Osazení vpusti uliční z betonových dílců DN 500 skruž středová 590 mm</t>
  </si>
  <si>
    <t>-1799652557</t>
  </si>
  <si>
    <t>https://podminky.urs.cz/item/CS_URS_2026_01/895941362</t>
  </si>
  <si>
    <t>120</t>
  </si>
  <si>
    <t>59224462</t>
  </si>
  <si>
    <t>vpusť uliční DN 500 skruž průběžná vysoká betonová 500/590x65mm</t>
  </si>
  <si>
    <t>-1604504016</t>
  </si>
  <si>
    <t>121</t>
  </si>
  <si>
    <t>895941367</t>
  </si>
  <si>
    <t>Osazení vpusti uliční z betonových dílců DN 500 skruž průběžná se zápachovou uzávěrkou</t>
  </si>
  <si>
    <t>162738979</t>
  </si>
  <si>
    <t>https://podminky.urs.cz/item/CS_URS_2026_01/895941367</t>
  </si>
  <si>
    <t>122</t>
  </si>
  <si>
    <t>59224467</t>
  </si>
  <si>
    <t>vpusť uliční DN 500 skruž průběžná 500/590x65mm betonová se zápachovou uzávěrkou 150mm PVC</t>
  </si>
  <si>
    <t>1965215570</t>
  </si>
  <si>
    <t>126</t>
  </si>
  <si>
    <t>59224468</t>
  </si>
  <si>
    <t>vpusť uliční DN 500 skruž průběžná 500/590x65mm betonová se zápachovou uzávěrkou 200mm PVC</t>
  </si>
  <si>
    <t>1105722882</t>
  </si>
  <si>
    <t>123</t>
  </si>
  <si>
    <t>899204112</t>
  </si>
  <si>
    <t>Osazení mříží litinových včetně rámů a košů na bahno pro třídu zatížení D400, E600</t>
  </si>
  <si>
    <t>-1889444379</t>
  </si>
  <si>
    <t>https://podminky.urs.cz/item/CS_URS_2026_01/899204112</t>
  </si>
  <si>
    <t>124</t>
  </si>
  <si>
    <t>55242320</t>
  </si>
  <si>
    <t>mříž vtoková litinová plochá 500x500mm</t>
  </si>
  <si>
    <t>1588676599</t>
  </si>
  <si>
    <t>125</t>
  </si>
  <si>
    <t>XSKOSBAHV</t>
  </si>
  <si>
    <t>kalový koš pro uliční vpust žárově zinkovaný - vysoký</t>
  </si>
  <si>
    <t>-545895098</t>
  </si>
  <si>
    <t>61</t>
  </si>
  <si>
    <t>721241103</t>
  </si>
  <si>
    <t>Lapače střešních splavenin litinové DN 150</t>
  </si>
  <si>
    <t>1480689954</t>
  </si>
  <si>
    <t>https://podminky.urs.cz/item/CS_URS_2026_01/721241103</t>
  </si>
  <si>
    <t>41</t>
  </si>
  <si>
    <t>899722113</t>
  </si>
  <si>
    <t>Krytí potrubí z plastů výstražnou fólií z PVC šířky přes 25 do 34 cm</t>
  </si>
  <si>
    <t>-424421171</t>
  </si>
  <si>
    <t>https://podminky.urs.cz/item/CS_URS_2026_01/899722113</t>
  </si>
  <si>
    <t>Ostatní konstrukce a práce, bourání</t>
  </si>
  <si>
    <t>56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</si>
  <si>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</si>
  <si>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</si>
  <si>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1446158350</t>
  </si>
  <si>
    <t>https://podminky.urs.cz/item/CS_URS_2026_01/916131213</t>
  </si>
  <si>
    <t>57</t>
  </si>
  <si>
    <t>59217031</t>
  </si>
  <si>
    <t>obrubník silniční betonový 1000x150x250mm</t>
  </si>
  <si>
    <t>862457166</t>
  </si>
  <si>
    <t>25,5*1,02 'Přepočtené koeficientem množství</t>
  </si>
  <si>
    <t>58</t>
  </si>
  <si>
    <t>59217030</t>
  </si>
  <si>
    <t>obrubník silniční betonový přechodový 1000x150x150-250mm</t>
  </si>
  <si>
    <t>-188404968</t>
  </si>
  <si>
    <t>1*1,02 'Přepočtené koeficientem množství</t>
  </si>
  <si>
    <t>43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</si>
  <si>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</si>
  <si>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</si>
  <si>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2084212999</t>
  </si>
  <si>
    <t>https://podminky.urs.cz/item/CS_URS_2026_01/916231213</t>
  </si>
  <si>
    <t>1+37,1</t>
  </si>
  <si>
    <t>44</t>
  </si>
  <si>
    <t>59217016</t>
  </si>
  <si>
    <t>obrubník betonový chodníkový 1000x80x250mm</t>
  </si>
  <si>
    <t>-443804639</t>
  </si>
  <si>
    <t>107</t>
  </si>
  <si>
    <t>59217060</t>
  </si>
  <si>
    <t>obrubník parkový betonový 1000x50x200mm přírodní</t>
  </si>
  <si>
    <t>-272064650</t>
  </si>
  <si>
    <t>26,7+6,4+4,0</t>
  </si>
  <si>
    <t>37,1*1,01 'Přepočtené koeficientem množství</t>
  </si>
  <si>
    <t>89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</si>
  <si>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</si>
  <si>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</si>
  <si>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1219839383</t>
  </si>
  <si>
    <t>https://podminky.urs.cz/item/CS_URS_2026_01/919732211</t>
  </si>
  <si>
    <t>30,3+5,1</t>
  </si>
  <si>
    <t>90</t>
  </si>
  <si>
    <t>919735112</t>
  </si>
  <si>
    <t>Řezání stávajícího živičného krytu nebo podkladu hloubky přes 50 do 100 mm</t>
  </si>
  <si>
    <t>437387795</t>
  </si>
  <si>
    <t>https://podminky.urs.cz/item/CS_URS_2026_01/919735112</t>
  </si>
  <si>
    <t>31,5+4,5</t>
  </si>
  <si>
    <t>127</t>
  </si>
  <si>
    <t>935112211</t>
  </si>
  <si>
    <t>Osazení betonového příkopového žlabu s vyplněním a zatřením spár cementovou maltou s ložem tl. 100 mm z betonu prostého z betonových příkopových tvárnic šířky přes 500 do 800 mm</t>
  </si>
  <si>
    <t>1261942470</t>
  </si>
  <si>
    <t>https://podminky.urs.cz/item/CS_URS_2026_01/935112211</t>
  </si>
  <si>
    <t>9,7+5,8</t>
  </si>
  <si>
    <t>128</t>
  </si>
  <si>
    <t>59227723</t>
  </si>
  <si>
    <t>žlab dvouvrstvý vibrolisovaný pro povrchové odvodnění betonový 80x330x590/669mm</t>
  </si>
  <si>
    <t>1068066475</t>
  </si>
  <si>
    <t>15,5*3</t>
  </si>
  <si>
    <t>46,5*1,01 'Přepočtené koeficientem množství</t>
  </si>
  <si>
    <t>96</t>
  </si>
  <si>
    <t>935113111</t>
  </si>
  <si>
    <t>Osazení odvodňovacího žlabu s krycím roštem polymerbetonového šířky do 210 mm</t>
  </si>
  <si>
    <t>1247281178</t>
  </si>
  <si>
    <t>https://podminky.urs.cz/item/CS_URS_2026_01/935113111</t>
  </si>
  <si>
    <t>98</t>
  </si>
  <si>
    <t>59227104</t>
  </si>
  <si>
    <t>žlab odvodňovací z polymerbetonu bez spádu dna se svislým odtokem a integrovaným těsněním pozinkovaná hrana š 100mm</t>
  </si>
  <si>
    <t>-125047105</t>
  </si>
  <si>
    <t>102</t>
  </si>
  <si>
    <t>59227103RS</t>
  </si>
  <si>
    <t>žlab odvodňovací z polymerbetonu se spádem dna 0,5% litinová hrana š 200mm</t>
  </si>
  <si>
    <t>1427149189</t>
  </si>
  <si>
    <t>Poznámka k položce:_x000d_
- typ 1-4</t>
  </si>
  <si>
    <t>103</t>
  </si>
  <si>
    <t>59227025RLT</t>
  </si>
  <si>
    <t>čelo plné na začátek a konec odvodňovacího žlabu polymerbeton litinová hrana š 200mm</t>
  </si>
  <si>
    <t>980063653</t>
  </si>
  <si>
    <t>104</t>
  </si>
  <si>
    <t>56241035</t>
  </si>
  <si>
    <t>rošt mřížkový D400 litina pro žlab š 200mm</t>
  </si>
  <si>
    <t>1802604290</t>
  </si>
  <si>
    <t>4,5*1,01 'Přepočtené koeficientem množství</t>
  </si>
  <si>
    <t>99</t>
  </si>
  <si>
    <t>59227021</t>
  </si>
  <si>
    <t>čelo plné na začátek a konec odvodňovacího žlabu polymerbeton pozink hrana š 100mm</t>
  </si>
  <si>
    <t>-892773178</t>
  </si>
  <si>
    <t>100</t>
  </si>
  <si>
    <t>59227055</t>
  </si>
  <si>
    <t>čelo s odtokem na konec odvodňovacího žlabu z polymerbetonu pozink hrana š 100mm</t>
  </si>
  <si>
    <t>512173694</t>
  </si>
  <si>
    <t>101</t>
  </si>
  <si>
    <t>56241004</t>
  </si>
  <si>
    <t>rošt mřížkový A15 Pz pro žlab š 100mm</t>
  </si>
  <si>
    <t>1997047243</t>
  </si>
  <si>
    <t>105</t>
  </si>
  <si>
    <t>935923216</t>
  </si>
  <si>
    <t>Osazení odvodňovacího žlabu s krycím roštem vpusti pro žlab šířky do 210 mm</t>
  </si>
  <si>
    <t>-1522549267</t>
  </si>
  <si>
    <t>https://podminky.urs.cz/item/CS_URS_2026_01/935923216</t>
  </si>
  <si>
    <t>106</t>
  </si>
  <si>
    <t>59223072</t>
  </si>
  <si>
    <t>vpusť odtoková polymerbetonová s integrovaným těsněním pro horizontální připojení potrubí pozinkovaná hrana 500x235x670</t>
  </si>
  <si>
    <t>634108933</t>
  </si>
  <si>
    <t>Poznámka k položce:_x000d_
- odtok DN150</t>
  </si>
  <si>
    <t>64</t>
  </si>
  <si>
    <t>966008212</t>
  </si>
  <si>
    <t>Bourání odvodňovacího žlabu s odklizením a uložením vybouraného materiálu na skládku na vzdálenost do 10 m nebo s naložením na dopravní prostředek z betonových příkopových tvárnic nebo desek šířky přes 500 do 800 mm</t>
  </si>
  <si>
    <t>-1870301718</t>
  </si>
  <si>
    <t>https://podminky.urs.cz/item/CS_URS_2026_01/966008212</t>
  </si>
  <si>
    <t>59</t>
  </si>
  <si>
    <t>977151124</t>
  </si>
  <si>
    <t>Jádrové vrty diamantovými korunkami do stavebních materiálů (železobetonu, betonu, cihel, obkladů, dlažeb, kamene) průměru přes 150 do 180 mm</t>
  </si>
  <si>
    <t>-886443043</t>
  </si>
  <si>
    <t>https://podminky.urs.cz/item/CS_URS_2026_01/977151124</t>
  </si>
  <si>
    <t>95</t>
  </si>
  <si>
    <t>KLEMPSVOD</t>
  </si>
  <si>
    <t>Klempířské napojení střešního svodu do lapače splavenin</t>
  </si>
  <si>
    <t>-1237781746</t>
  </si>
  <si>
    <t>Poznámka k položce:_x000d_
- včetně materiálu</t>
  </si>
  <si>
    <t>55</t>
  </si>
  <si>
    <t>OPRZD</t>
  </si>
  <si>
    <t>Oprava povrchu zdiva</t>
  </si>
  <si>
    <t>1601192448</t>
  </si>
  <si>
    <t>Poznámka k položce:_x000d_
- oprava povrchu zdiva školy v místě opadávající omítky a nátěru_x000d_
- dle potřeby zatření omítkou vápennou vnější_x000d_
- dle potřeby nátěr zdiva_x000d_
- přesné provedení a rozsah určí TDI ve spolupráci se stavebníkem a zhotovitelem při provádění stavby_x000d_
 - bude fakturováno dle skutečnosti</t>
  </si>
  <si>
    <t>26,15*0,5</t>
  </si>
  <si>
    <t>62</t>
  </si>
  <si>
    <t>UPRPORT</t>
  </si>
  <si>
    <t>Úprava zastřešení portálu vstupu - doplnění záchytných prvků</t>
  </si>
  <si>
    <t>981153624</t>
  </si>
  <si>
    <t>Poznámka k položce:_x000d_
- doplnění okapničky pro stávající polykarbonátové zastřešení - délka cca 2,1m_x000d_
- svod na povrch terénu - potrubí DN100 délka cca 5,00m_x000d_
- včetně spojovacího a kotvícího materiálu, vrtání, chemických kotev atd.</t>
  </si>
  <si>
    <t>60</t>
  </si>
  <si>
    <t>UTPROST200</t>
  </si>
  <si>
    <t>Utěsnění prostupu potrubí cementovou maltou, průměr otvoru do 200mm</t>
  </si>
  <si>
    <t>-133641803</t>
  </si>
  <si>
    <t>997</t>
  </si>
  <si>
    <t>Přesun sutě</t>
  </si>
  <si>
    <t>47</t>
  </si>
  <si>
    <t>997013501</t>
  </si>
  <si>
    <t>Odvoz suti a vybouraných hmot na skládku nebo meziskládku se složením, na vzdálenost do 1 km</t>
  </si>
  <si>
    <t>-1297446993</t>
  </si>
  <si>
    <t>https://podminky.urs.cz/item/CS_URS_2026_01/997013501</t>
  </si>
  <si>
    <t>48</t>
  </si>
  <si>
    <t>997013509</t>
  </si>
  <si>
    <t>Odvoz suti a vybouraných hmot na skládku nebo meziskládku se složením, na vzdálenost Příplatek k ceně za každý další započatý 1 km přes 1 km</t>
  </si>
  <si>
    <t>-355275539</t>
  </si>
  <si>
    <t>https://podminky.urs.cz/item/CS_URS_2026_01/997013509</t>
  </si>
  <si>
    <t>29,738*22 'Přepočtené koeficientem množství</t>
  </si>
  <si>
    <t>161</t>
  </si>
  <si>
    <t>997013847</t>
  </si>
  <si>
    <t>Poplatek za uložení stavebního odpadu na skládce (skládkovné) asfaltového s obsahem dehtu zatříděného do Katalogu odpadů pod kódem 17 03 01</t>
  </si>
  <si>
    <t>1450516772</t>
  </si>
  <si>
    <t>https://podminky.urs.cz/item/CS_URS_2026_01/997013847</t>
  </si>
  <si>
    <t>Poznámka k položce:_x000d_
- živičná vrstva s obsahem dehtu, předpoklad 10%_x000d_
- bude fakturováno dle skutečnosti a výsledku zkoušek</t>
  </si>
  <si>
    <t>10,572*0,1 'Přepočtené koeficientem množství</t>
  </si>
  <si>
    <t>159</t>
  </si>
  <si>
    <t>997013861</t>
  </si>
  <si>
    <t>Poplatek za předání stavebního odpadu recyklačnímu zařízení z prostého betonu zatříděného do Katalogu odpadů pod kódem 17 01 01</t>
  </si>
  <si>
    <t>2020689271</t>
  </si>
  <si>
    <t>https://podminky.urs.cz/item/CS_URS_2026_01/997013861</t>
  </si>
  <si>
    <t>160</t>
  </si>
  <si>
    <t>997013862</t>
  </si>
  <si>
    <t>Poplatek za předání stavebního odpadu recyklačnímu zařízení z armovaného betonu zatříděného do Katalogu odpadů pod kódem 17 01 01</t>
  </si>
  <si>
    <t>1657720720</t>
  </si>
  <si>
    <t>https://podminky.urs.cz/item/CS_URS_2026_01/997013862</t>
  </si>
  <si>
    <t>49</t>
  </si>
  <si>
    <t>997013873</t>
  </si>
  <si>
    <t>Poplatek za předání stavebního odpadu recyklačnímu zařízení zeminy a kamení zatříděného do Katalogu odpadů pod kódem 17 05 04</t>
  </si>
  <si>
    <t>221356097</t>
  </si>
  <si>
    <t>https://podminky.urs.cz/item/CS_URS_2026_01/997013873</t>
  </si>
  <si>
    <t>162</t>
  </si>
  <si>
    <t>997013875</t>
  </si>
  <si>
    <t>Poplatek za předání stavebního odpadu recyklačnímu zařízení asfaltového bez obsahu dehtu zatříděného do Katalogu odpadů pod kódem 17 03 02</t>
  </si>
  <si>
    <t>1517246092</t>
  </si>
  <si>
    <t>https://podminky.urs.cz/item/CS_URS_2026_01/997013875</t>
  </si>
  <si>
    <t>Poznámka k položce:_x000d_
- živičná vrstva bez obsahu dehtu, předpoklad 90%_x000d_
- bude fakturováno dle skutečnosti a výsledku zkoušek</t>
  </si>
  <si>
    <t>10,572*0,9 'Přepočtené koeficientem množství</t>
  </si>
  <si>
    <t>998</t>
  </si>
  <si>
    <t>Přesun hmot</t>
  </si>
  <si>
    <t>50</t>
  </si>
  <si>
    <t>998223011</t>
  </si>
  <si>
    <t>Přesun hmot pro pozemní komunikace s krytem dlážděným dopravní vzdálenost do 200 m jakékoliv délky objektu</t>
  </si>
  <si>
    <t>637203364</t>
  </si>
  <si>
    <t>https://podminky.urs.cz/item/CS_URS_2026_01/998223011</t>
  </si>
  <si>
    <t>PSV</t>
  </si>
  <si>
    <t>Práce a dodávky PSV</t>
  </si>
  <si>
    <t>711</t>
  </si>
  <si>
    <t>Izolace proti vodě, vlhkosti a plynům</t>
  </si>
  <si>
    <t>51</t>
  </si>
  <si>
    <t>711161275</t>
  </si>
  <si>
    <t>Provedení izolace proti zemní vlhkosti nopovou fólií na ploše svislé S výška nopu přes 20 do 60 mm</t>
  </si>
  <si>
    <t>1329881950</t>
  </si>
  <si>
    <t>https://podminky.urs.cz/item/CS_URS_2026_01/711161275</t>
  </si>
  <si>
    <t>65,6*1,2</t>
  </si>
  <si>
    <t>52</t>
  </si>
  <si>
    <t>28323138</t>
  </si>
  <si>
    <t>fólie profilovaná (nopová) drenážní HDPE s výškou nopů 60mm</t>
  </si>
  <si>
    <t>336168886</t>
  </si>
  <si>
    <t>78,72*1,221 'Přepočtené koeficientem množství</t>
  </si>
  <si>
    <t>53</t>
  </si>
  <si>
    <t>711161384</t>
  </si>
  <si>
    <t>Izolace proti zemní vlhkosti a beztlakové vodě nopovými fóliemi ostatní ukončení izolace provětrávací lištou</t>
  </si>
  <si>
    <t>-634012789</t>
  </si>
  <si>
    <t>https://podminky.urs.cz/item/CS_URS_2026_01/711161384</t>
  </si>
  <si>
    <t>65,6</t>
  </si>
  <si>
    <t>54</t>
  </si>
  <si>
    <t>998711101</t>
  </si>
  <si>
    <t>Přesun hmot pro izolace proti vodě, vlhkosti a plynům stanovený z hmotnosti přesunovaného materiálu vodorovná dopravní vzdálenost do 50 m základní v objektech výšky do 6 m</t>
  </si>
  <si>
    <t>-545127284</t>
  </si>
  <si>
    <t>https://podminky.urs.cz/item/CS_URS_2026_01/998711101</t>
  </si>
  <si>
    <t>26_03_01_02 - SO-02 Stavební úpravy - východ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</si>
  <si>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</si>
  <si>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</si>
  <si>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860353745</t>
  </si>
  <si>
    <t>https://podminky.urs.cz/item/CS_URS_2026_01/113106123</t>
  </si>
  <si>
    <t>3,2*1,5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</si>
  <si>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</si>
  <si>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</si>
  <si>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-1951098497</t>
  </si>
  <si>
    <t>https://podminky.urs.cz/item/CS_URS_2026_01/113106161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</si>
  <si>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</si>
  <si>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</si>
  <si>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-2003831693</t>
  </si>
  <si>
    <t>https://podminky.urs.cz/item/CS_URS_2026_01/113107322</t>
  </si>
  <si>
    <t>3,25*0,8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</si>
  <si>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</si>
  <si>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</si>
  <si>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-759057309</t>
  </si>
  <si>
    <t>https://podminky.urs.cz/item/CS_URS_2026_01/119001401</t>
  </si>
  <si>
    <t>-338545830</t>
  </si>
  <si>
    <t>25+8,5*1,2</t>
  </si>
  <si>
    <t>1101086689</t>
  </si>
  <si>
    <t>19,5*1,1*0,2*0,5</t>
  </si>
  <si>
    <t>-718201791</t>
  </si>
  <si>
    <t>1826623493</t>
  </si>
  <si>
    <t>18,1*0,4*0,4*0,5 "drenáž"</t>
  </si>
  <si>
    <t>3,25*0,8*0,4*0,5 "překop chodníku"</t>
  </si>
  <si>
    <t>8,5*0,8*0,65*0,5 "napojení do střešního svodu"</t>
  </si>
  <si>
    <t>-2088942942</t>
  </si>
  <si>
    <t>-1708558255</t>
  </si>
  <si>
    <t>1,56</t>
  </si>
  <si>
    <t>11</t>
  </si>
  <si>
    <t>-1899710397</t>
  </si>
  <si>
    <t>12,646</t>
  </si>
  <si>
    <t>-1285473529</t>
  </si>
  <si>
    <t>12,646*13 'Přepočtené koeficientem množství</t>
  </si>
  <si>
    <t>1215437868</t>
  </si>
  <si>
    <t>-1185771919</t>
  </si>
  <si>
    <t>Poplatek za uložení stavebního odpadu na recyklační skládce (skládkovné) zeminy a kamení zatříděného do Katalogu odpadů pod kódem 17 05 04</t>
  </si>
  <si>
    <t>659505408</t>
  </si>
  <si>
    <t>12,646*2 'Přepočtené koeficientem množství</t>
  </si>
  <si>
    <t>-751636005</t>
  </si>
  <si>
    <t>11,7*(0,8*0,46-0,02) "obsyp potrubí"</t>
  </si>
  <si>
    <t>-1562246293</t>
  </si>
  <si>
    <t>4,072*2 'Přepočtené koeficientem množství</t>
  </si>
  <si>
    <t>-878273819</t>
  </si>
  <si>
    <t>15+8,5*1,2</t>
  </si>
  <si>
    <t>950701022</t>
  </si>
  <si>
    <t>-1475856813</t>
  </si>
  <si>
    <t>25,2*0,02 'Přepočtené koeficientem množství</t>
  </si>
  <si>
    <t>-256485002</t>
  </si>
  <si>
    <t>14,2*1,1</t>
  </si>
  <si>
    <t>-736457863</t>
  </si>
  <si>
    <t>0,5*0,1*18,1</t>
  </si>
  <si>
    <t>665069525</t>
  </si>
  <si>
    <t>980121058</t>
  </si>
  <si>
    <t>11,7</t>
  </si>
  <si>
    <t>650394145</t>
  </si>
  <si>
    <t>26</t>
  </si>
  <si>
    <t>252869722</t>
  </si>
  <si>
    <t>11,7*0,8*0,15</t>
  </si>
  <si>
    <t>27</t>
  </si>
  <si>
    <t>8522281</t>
  </si>
  <si>
    <t>28</t>
  </si>
  <si>
    <t>564861011</t>
  </si>
  <si>
    <t>Podklad ze štěrkodrti ŠD s rozprostřením a zhutněním plochy jednotlivě do 100 m2, po zhutnění tl. 200 mm</t>
  </si>
  <si>
    <t>-866402518</t>
  </si>
  <si>
    <t>https://podminky.urs.cz/item/CS_URS_2026_01/564861011</t>
  </si>
  <si>
    <t>29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</si>
  <si>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</si>
  <si>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</si>
  <si>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-2066159944</t>
  </si>
  <si>
    <t>https://podminky.urs.cz/item/CS_URS_2026_01/591211111</t>
  </si>
  <si>
    <t>14,2-17,7*0,1 "obruba"</t>
  </si>
  <si>
    <t>58381015</t>
  </si>
  <si>
    <t>kostka řezanoštípaná dlažební žula 10x10x10cm</t>
  </si>
  <si>
    <t>1835314552</t>
  </si>
  <si>
    <t>Poznámka k položce:_x000d_
- doplnění chybějících kostek</t>
  </si>
  <si>
    <t>3,4*1,02 'Přepočtené koeficientem množství</t>
  </si>
  <si>
    <t>586383435</t>
  </si>
  <si>
    <t>1418587355</t>
  </si>
  <si>
    <t>-1036322764</t>
  </si>
  <si>
    <t>749997568</t>
  </si>
  <si>
    <t>1733272175</t>
  </si>
  <si>
    <t>11,7*1,03 'Přepočtené koeficientem množství</t>
  </si>
  <si>
    <t>-455532182</t>
  </si>
  <si>
    <t>302904353</t>
  </si>
  <si>
    <t>-541847820</t>
  </si>
  <si>
    <t>-1151873782</t>
  </si>
  <si>
    <t>-253086717</t>
  </si>
  <si>
    <t>565117316</t>
  </si>
  <si>
    <t>42</t>
  </si>
  <si>
    <t>1552481921</t>
  </si>
  <si>
    <t>-1239368723</t>
  </si>
  <si>
    <t>916111123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</si>
  <si>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</si>
  <si>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848356659</t>
  </si>
  <si>
    <t>https://podminky.urs.cz/item/CS_URS_2026_01/916111123</t>
  </si>
  <si>
    <t>45</t>
  </si>
  <si>
    <t>-1958808094</t>
  </si>
  <si>
    <t>46</t>
  </si>
  <si>
    <t>-1230371994</t>
  </si>
  <si>
    <t>17*1,01 'Přepočtené koeficientem množství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</si>
  <si>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</si>
  <si>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</si>
  <si>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-1170103032</t>
  </si>
  <si>
    <t>https://podminky.urs.cz/item/CS_URS_2026_01/979054451</t>
  </si>
  <si>
    <t>979071121</t>
  </si>
  <si>
    <t>Očištění vybouraných dlažebních kostek od spojovacího materiálu, s uložením očištěných kostek na skládku, s odklizením odpadových hmot na hromady a s odklizením vybouraných kostek na vzdálenost do 3 m drobných, s původním vyplněním spár kamenivem těženým</t>
  </si>
  <si>
    <t>-1071710258</t>
  </si>
  <si>
    <t>https://podminky.urs.cz/item/CS_URS_2026_01/979071121</t>
  </si>
  <si>
    <t>1736708331</t>
  </si>
  <si>
    <t>-1724955344</t>
  </si>
  <si>
    <t>1,69*22 'Přepočtené koeficientem množství</t>
  </si>
  <si>
    <t>-850664249</t>
  </si>
  <si>
    <t>443091376</t>
  </si>
  <si>
    <t>-308305478</t>
  </si>
  <si>
    <t>17,2*0,8</t>
  </si>
  <si>
    <t>-324516465</t>
  </si>
  <si>
    <t>13,76*1,221 'Přepočtené koeficientem množství</t>
  </si>
  <si>
    <t>2112720812</t>
  </si>
  <si>
    <t>-1942116226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</si>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</sst>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3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5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2" borderId="0" xfId="0" applyFont="1" applyFill="1" applyAlignment="1" applyProtection="1">
      <alignment vertical="center"/>
    </xf>
    <xf numFmtId="0" fontId="4" fillId="2" borderId="7" xfId="0" applyFont="1" applyFill="1" applyBorder="1" applyAlignment="1" applyProtection="1">
      <alignment horizontal="left" vertical="center"/>
    </xf>
    <xf numFmtId="0" fontId="0" fillId="2" borderId="8" xfId="0" applyFont="1" applyFill="1" applyBorder="1" applyAlignment="1" applyProtection="1">
      <alignment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left" vertical="center"/>
    </xf>
    <xf numFmtId="4" fontId="4" fillId="2" borderId="8" xfId="0" applyNumberFormat="1" applyFont="1" applyFill="1" applyBorder="1" applyAlignment="1" applyProtection="1">
      <alignment vertical="center"/>
    </xf>
    <xf numFmtId="0" fontId="0" fillId="2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15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19" fillId="3" borderId="7" xfId="0" applyFont="1" applyFill="1" applyBorder="1" applyAlignment="1" applyProtection="1">
      <alignment horizontal="center" vertical="center"/>
    </xf>
    <xf numFmtId="0" fontId="19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19" fillId="3" borderId="8" xfId="0" applyFont="1" applyFill="1" applyBorder="1" applyAlignment="1" applyProtection="1">
      <alignment horizontal="center" vertical="center"/>
    </xf>
    <xf numFmtId="0" fontId="19" fillId="3" borderId="8" xfId="0" applyFont="1" applyFill="1" applyBorder="1" applyAlignment="1" applyProtection="1">
      <alignment horizontal="right" vertical="center"/>
    </xf>
    <xf numFmtId="0" fontId="19" fillId="3" borderId="9" xfId="0" applyFont="1" applyFill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15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166" fontId="26" fillId="0" borderId="21" xfId="0" applyNumberFormat="1" applyFont="1" applyBorder="1" applyAlignment="1" applyProtection="1">
      <alignment vertical="center"/>
    </xf>
    <xf numFmtId="4" fontId="26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3" borderId="0" xfId="0" applyFont="1" applyFill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19" fillId="3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19" fillId="3" borderId="17" xfId="0" applyFont="1" applyFill="1" applyBorder="1" applyAlignment="1" applyProtection="1">
      <alignment horizontal="center" vertical="center" wrapText="1"/>
    </xf>
    <xf numFmtId="0" fontId="19" fillId="3" borderId="18" xfId="0" applyFont="1" applyFill="1" applyBorder="1" applyAlignment="1" applyProtection="1">
      <alignment horizontal="center" vertical="center" wrapText="1"/>
    </xf>
    <xf numFmtId="0" fontId="19" fillId="3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29" fillId="0" borderId="13" xfId="0" applyNumberFormat="1" applyFont="1" applyBorder="1" applyAlignment="1" applyProtection="1"/>
    <xf numFmtId="166" fontId="29" fillId="0" borderId="14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3" xfId="0" applyFont="1" applyBorder="1" applyAlignment="1" applyProtection="1">
      <alignment horizontal="center" vertical="center"/>
    </xf>
    <xf numFmtId="49" fontId="19" fillId="0" borderId="23" xfId="0" applyNumberFormat="1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167" fontId="19" fillId="0" borderId="23" xfId="0" applyNumberFormat="1" applyFont="1" applyBorder="1" applyAlignment="1" applyProtection="1">
      <alignment vertical="center"/>
    </xf>
    <xf numFmtId="4" fontId="19" fillId="0" borderId="23" xfId="0" applyNumberFormat="1" applyFont="1" applyBorder="1" applyAlignment="1" applyProtection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6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0" xfId="0" applyFont="1" applyAlignment="1" applyProtection="1">
      <alignment horizontal="left" vertical="center"/>
    </xf>
    <xf numFmtId="0" fontId="32" fillId="0" borderId="0" xfId="1" applyFont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0" borderId="23" xfId="0" applyNumberFormat="1" applyFont="1" applyBorder="1" applyAlignment="1" applyProtection="1">
      <alignment vertical="center"/>
    </xf>
    <xf numFmtId="0" fontId="36" fillId="0" borderId="4" xfId="0" applyFont="1" applyBorder="1" applyAlignment="1">
      <alignment vertical="center"/>
    </xf>
    <xf numFmtId="0" fontId="35" fillId="0" borderId="15" xfId="0" applyFont="1" applyBorder="1" applyAlignment="1" applyProtection="1">
      <alignment horizontal="left" vertical="center"/>
    </xf>
    <xf numFmtId="0" fontId="35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horizontal="left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46" fillId="0" borderId="27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vertical="top"/>
    </xf>
    <xf numFmtId="0" fontId="47" fillId="0" borderId="1" xfId="0" applyFont="1" applyBorder="1" applyAlignment="1" applyProtection="1">
      <alignment horizontal="left" vertical="center"/>
    </xf>
    <xf numFmtId="0" fontId="47" fillId="0" borderId="1" xfId="0" applyFont="1" applyBorder="1" applyAlignment="1" applyProtection="1">
      <alignment horizontal="center" vertical="center"/>
    </xf>
    <xf numFmtId="49" fontId="47" fillId="0" borderId="1" xfId="0" applyNumberFormat="1" applyFont="1" applyBorder="1" applyAlignment="1" applyProtection="1">
      <alignment horizontal="left" vertical="center"/>
    </xf>
    <xf numFmtId="0" fontId="46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1403000" TargetMode="External" /><Relationship Id="rId2" Type="http://schemas.openxmlformats.org/officeDocument/2006/relationships/hyperlink" Target="https://podminky.urs.cz/item/CS_URS_2026_01/012303000" TargetMode="External" /><Relationship Id="rId3" Type="http://schemas.openxmlformats.org/officeDocument/2006/relationships/hyperlink" Target="https://podminky.urs.cz/item/CS_URS_2026_01/013254000" TargetMode="External" /><Relationship Id="rId4" Type="http://schemas.openxmlformats.org/officeDocument/2006/relationships/hyperlink" Target="https://podminky.urs.cz/item/CS_URS_2026_01/030001000" TargetMode="External" /><Relationship Id="rId5" Type="http://schemas.openxmlformats.org/officeDocument/2006/relationships/hyperlink" Target="https://podminky.urs.cz/item/CS_URS_2026_01/041903000" TargetMode="External" /><Relationship Id="rId6" Type="http://schemas.openxmlformats.org/officeDocument/2006/relationships/hyperlink" Target="https://podminky.urs.cz/item/CS_URS_2026_01/049303000" TargetMode="External" /><Relationship Id="rId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7323" TargetMode="External" /><Relationship Id="rId2" Type="http://schemas.openxmlformats.org/officeDocument/2006/relationships/hyperlink" Target="https://podminky.urs.cz/item/CS_URS_2026_01/113107342" TargetMode="External" /><Relationship Id="rId3" Type="http://schemas.openxmlformats.org/officeDocument/2006/relationships/hyperlink" Target="https://podminky.urs.cz/item/CS_URS_2026_01/113154523" TargetMode="External" /><Relationship Id="rId4" Type="http://schemas.openxmlformats.org/officeDocument/2006/relationships/hyperlink" Target="https://podminky.urs.cz/item/CS_URS_2026_01/115101201" TargetMode="External" /><Relationship Id="rId5" Type="http://schemas.openxmlformats.org/officeDocument/2006/relationships/hyperlink" Target="https://podminky.urs.cz/item/CS_URS_2026_01/115101301" TargetMode="External" /><Relationship Id="rId6" Type="http://schemas.openxmlformats.org/officeDocument/2006/relationships/hyperlink" Target="https://podminky.urs.cz/item/CS_URS_2026_01/119001421" TargetMode="External" /><Relationship Id="rId7" Type="http://schemas.openxmlformats.org/officeDocument/2006/relationships/hyperlink" Target="https://podminky.urs.cz/item/CS_URS_2026_01/121151103" TargetMode="External" /><Relationship Id="rId8" Type="http://schemas.openxmlformats.org/officeDocument/2006/relationships/hyperlink" Target="https://podminky.urs.cz/item/CS_URS_2026_01/122151104" TargetMode="External" /><Relationship Id="rId9" Type="http://schemas.openxmlformats.org/officeDocument/2006/relationships/hyperlink" Target="https://podminky.urs.cz/item/CS_URS_2026_01/122251104" TargetMode="External" /><Relationship Id="rId10" Type="http://schemas.openxmlformats.org/officeDocument/2006/relationships/hyperlink" Target="https://podminky.urs.cz/item/CS_URS_2026_01/129951121" TargetMode="External" /><Relationship Id="rId11" Type="http://schemas.openxmlformats.org/officeDocument/2006/relationships/hyperlink" Target="https://podminky.urs.cz/item/CS_URS_2026_01/132151104" TargetMode="External" /><Relationship Id="rId12" Type="http://schemas.openxmlformats.org/officeDocument/2006/relationships/hyperlink" Target="https://podminky.urs.cz/item/CS_URS_2026_01/132151254" TargetMode="External" /><Relationship Id="rId13" Type="http://schemas.openxmlformats.org/officeDocument/2006/relationships/hyperlink" Target="https://podminky.urs.cz/item/CS_URS_2026_01/132154204" TargetMode="External" /><Relationship Id="rId14" Type="http://schemas.openxmlformats.org/officeDocument/2006/relationships/hyperlink" Target="https://podminky.urs.cz/item/CS_URS_2026_01/132251104" TargetMode="External" /><Relationship Id="rId15" Type="http://schemas.openxmlformats.org/officeDocument/2006/relationships/hyperlink" Target="https://podminky.urs.cz/item/CS_URS_2026_01/132251254" TargetMode="External" /><Relationship Id="rId16" Type="http://schemas.openxmlformats.org/officeDocument/2006/relationships/hyperlink" Target="https://podminky.urs.cz/item/CS_URS_2026_01/132254204" TargetMode="External" /><Relationship Id="rId17" Type="http://schemas.openxmlformats.org/officeDocument/2006/relationships/hyperlink" Target="https://podminky.urs.cz/item/CS_URS_2026_01/132351254" TargetMode="External" /><Relationship Id="rId18" Type="http://schemas.openxmlformats.org/officeDocument/2006/relationships/hyperlink" Target="https://podminky.urs.cz/item/CS_URS_2026_01/132354204" TargetMode="External" /><Relationship Id="rId19" Type="http://schemas.openxmlformats.org/officeDocument/2006/relationships/hyperlink" Target="https://podminky.urs.cz/item/CS_URS_2026_01/139001101" TargetMode="External" /><Relationship Id="rId20" Type="http://schemas.openxmlformats.org/officeDocument/2006/relationships/hyperlink" Target="https://podminky.urs.cz/item/CS_URS_2026_01/151101101" TargetMode="External" /><Relationship Id="rId21" Type="http://schemas.openxmlformats.org/officeDocument/2006/relationships/hyperlink" Target="https://podminky.urs.cz/item/CS_URS_2026_01/151101111" TargetMode="External" /><Relationship Id="rId22" Type="http://schemas.openxmlformats.org/officeDocument/2006/relationships/hyperlink" Target="https://podminky.urs.cz/item/CS_URS_2026_01/162751117" TargetMode="External" /><Relationship Id="rId23" Type="http://schemas.openxmlformats.org/officeDocument/2006/relationships/hyperlink" Target="https://podminky.urs.cz/item/CS_URS_2026_01/162751119" TargetMode="External" /><Relationship Id="rId24" Type="http://schemas.openxmlformats.org/officeDocument/2006/relationships/hyperlink" Target="https://podminky.urs.cz/item/CS_URS_2026_01/162751137" TargetMode="External" /><Relationship Id="rId25" Type="http://schemas.openxmlformats.org/officeDocument/2006/relationships/hyperlink" Target="https://podminky.urs.cz/item/CS_URS_2026_01/162751139" TargetMode="External" /><Relationship Id="rId26" Type="http://schemas.openxmlformats.org/officeDocument/2006/relationships/hyperlink" Target="https://podminky.urs.cz/item/CS_URS_2026_01/167151101" TargetMode="External" /><Relationship Id="rId27" Type="http://schemas.openxmlformats.org/officeDocument/2006/relationships/hyperlink" Target="https://podminky.urs.cz/item/CS_URS_2026_01/167151102" TargetMode="External" /><Relationship Id="rId28" Type="http://schemas.openxmlformats.org/officeDocument/2006/relationships/hyperlink" Target="https://podminky.urs.cz/item/CS_URS_2026_01/171201201" TargetMode="External" /><Relationship Id="rId29" Type="http://schemas.openxmlformats.org/officeDocument/2006/relationships/hyperlink" Target="https://podminky.urs.cz/item/CS_URS_2026_01/171201231" TargetMode="External" /><Relationship Id="rId30" Type="http://schemas.openxmlformats.org/officeDocument/2006/relationships/hyperlink" Target="https://podminky.urs.cz/item/CS_URS_2026_01/174101101" TargetMode="External" /><Relationship Id="rId31" Type="http://schemas.openxmlformats.org/officeDocument/2006/relationships/hyperlink" Target="https://podminky.urs.cz/item/CS_URS_2026_01/175151101" TargetMode="External" /><Relationship Id="rId32" Type="http://schemas.openxmlformats.org/officeDocument/2006/relationships/hyperlink" Target="https://podminky.urs.cz/item/CS_URS_2026_01/181351003" TargetMode="External" /><Relationship Id="rId33" Type="http://schemas.openxmlformats.org/officeDocument/2006/relationships/hyperlink" Target="https://podminky.urs.cz/item/CS_URS_2026_01/181411131" TargetMode="External" /><Relationship Id="rId34" Type="http://schemas.openxmlformats.org/officeDocument/2006/relationships/hyperlink" Target="https://podminky.urs.cz/item/CS_URS_2026_01/181411133" TargetMode="External" /><Relationship Id="rId35" Type="http://schemas.openxmlformats.org/officeDocument/2006/relationships/hyperlink" Target="https://podminky.urs.cz/item/CS_URS_2026_01/181951112" TargetMode="External" /><Relationship Id="rId36" Type="http://schemas.openxmlformats.org/officeDocument/2006/relationships/hyperlink" Target="https://podminky.urs.cz/item/CS_URS_2026_01/182351023" TargetMode="External" /><Relationship Id="rId37" Type="http://schemas.openxmlformats.org/officeDocument/2006/relationships/hyperlink" Target="https://podminky.urs.cz/item/CS_URS_2026_01/211531111" TargetMode="External" /><Relationship Id="rId38" Type="http://schemas.openxmlformats.org/officeDocument/2006/relationships/hyperlink" Target="https://podminky.urs.cz/item/CS_URS_2026_01/212752102" TargetMode="External" /><Relationship Id="rId39" Type="http://schemas.openxmlformats.org/officeDocument/2006/relationships/hyperlink" Target="https://podminky.urs.cz/item/CS_URS_2026_01/358315114" TargetMode="External" /><Relationship Id="rId40" Type="http://schemas.openxmlformats.org/officeDocument/2006/relationships/hyperlink" Target="https://podminky.urs.cz/item/CS_URS_2026_01/359901111" TargetMode="External" /><Relationship Id="rId41" Type="http://schemas.openxmlformats.org/officeDocument/2006/relationships/hyperlink" Target="https://podminky.urs.cz/item/CS_URS_2026_01/359901211" TargetMode="External" /><Relationship Id="rId42" Type="http://schemas.openxmlformats.org/officeDocument/2006/relationships/hyperlink" Target="https://podminky.urs.cz/item/CS_URS_2026_01/359901212" TargetMode="External" /><Relationship Id="rId43" Type="http://schemas.openxmlformats.org/officeDocument/2006/relationships/hyperlink" Target="https://podminky.urs.cz/item/CS_URS_2026_01/451573111" TargetMode="External" /><Relationship Id="rId44" Type="http://schemas.openxmlformats.org/officeDocument/2006/relationships/hyperlink" Target="https://podminky.urs.cz/item/CS_URS_2026_01/564851011" TargetMode="External" /><Relationship Id="rId45" Type="http://schemas.openxmlformats.org/officeDocument/2006/relationships/hyperlink" Target="https://podminky.urs.cz/item/CS_URS_2026_01/565155001" TargetMode="External" /><Relationship Id="rId46" Type="http://schemas.openxmlformats.org/officeDocument/2006/relationships/hyperlink" Target="https://podminky.urs.cz/item/CS_URS_2026_01/573111111" TargetMode="External" /><Relationship Id="rId47" Type="http://schemas.openxmlformats.org/officeDocument/2006/relationships/hyperlink" Target="https://podminky.urs.cz/item/CS_URS_2026_01/573211107" TargetMode="External" /><Relationship Id="rId48" Type="http://schemas.openxmlformats.org/officeDocument/2006/relationships/hyperlink" Target="https://podminky.urs.cz/item/CS_URS_2026_01/577144011" TargetMode="External" /><Relationship Id="rId49" Type="http://schemas.openxmlformats.org/officeDocument/2006/relationships/hyperlink" Target="https://podminky.urs.cz/item/CS_URS_2026_01/596211110" TargetMode="External" /><Relationship Id="rId50" Type="http://schemas.openxmlformats.org/officeDocument/2006/relationships/hyperlink" Target="https://podminky.urs.cz/item/CS_URS_2026_01/637121111" TargetMode="External" /><Relationship Id="rId51" Type="http://schemas.openxmlformats.org/officeDocument/2006/relationships/hyperlink" Target="https://podminky.urs.cz/item/CS_URS_2026_01/721170976" TargetMode="External" /><Relationship Id="rId52" Type="http://schemas.openxmlformats.org/officeDocument/2006/relationships/hyperlink" Target="https://podminky.urs.cz/item/CS_URS_2026_01/871263121" TargetMode="External" /><Relationship Id="rId53" Type="http://schemas.openxmlformats.org/officeDocument/2006/relationships/hyperlink" Target="https://podminky.urs.cz/item/CS_URS_2026_01/871313121" TargetMode="External" /><Relationship Id="rId54" Type="http://schemas.openxmlformats.org/officeDocument/2006/relationships/hyperlink" Target="https://podminky.urs.cz/item/CS_URS_2026_01/871353121" TargetMode="External" /><Relationship Id="rId55" Type="http://schemas.openxmlformats.org/officeDocument/2006/relationships/hyperlink" Target="https://podminky.urs.cz/item/CS_URS_2026_01/877260310" TargetMode="External" /><Relationship Id="rId56" Type="http://schemas.openxmlformats.org/officeDocument/2006/relationships/hyperlink" Target="https://podminky.urs.cz/item/CS_URS_2026_01/877310310" TargetMode="External" /><Relationship Id="rId57" Type="http://schemas.openxmlformats.org/officeDocument/2006/relationships/hyperlink" Target="https://podminky.urs.cz/item/CS_URS_2026_01/877310320" TargetMode="External" /><Relationship Id="rId58" Type="http://schemas.openxmlformats.org/officeDocument/2006/relationships/hyperlink" Target="https://podminky.urs.cz/item/CS_URS_2026_01/877310330" TargetMode="External" /><Relationship Id="rId59" Type="http://schemas.openxmlformats.org/officeDocument/2006/relationships/hyperlink" Target="https://podminky.urs.cz/item/CS_URS_2026_01/877350310" TargetMode="External" /><Relationship Id="rId60" Type="http://schemas.openxmlformats.org/officeDocument/2006/relationships/hyperlink" Target="https://podminky.urs.cz/item/CS_URS_2026_01/877350320" TargetMode="External" /><Relationship Id="rId61" Type="http://schemas.openxmlformats.org/officeDocument/2006/relationships/hyperlink" Target="https://podminky.urs.cz/item/CS_URS_2026_01/895941342" TargetMode="External" /><Relationship Id="rId62" Type="http://schemas.openxmlformats.org/officeDocument/2006/relationships/hyperlink" Target="https://podminky.urs.cz/item/CS_URS_2026_01/895941351" TargetMode="External" /><Relationship Id="rId63" Type="http://schemas.openxmlformats.org/officeDocument/2006/relationships/hyperlink" Target="https://podminky.urs.cz/item/CS_URS_2026_01/895941362" TargetMode="External" /><Relationship Id="rId64" Type="http://schemas.openxmlformats.org/officeDocument/2006/relationships/hyperlink" Target="https://podminky.urs.cz/item/CS_URS_2026_01/895941367" TargetMode="External" /><Relationship Id="rId65" Type="http://schemas.openxmlformats.org/officeDocument/2006/relationships/hyperlink" Target="https://podminky.urs.cz/item/CS_URS_2026_01/899204112" TargetMode="External" /><Relationship Id="rId66" Type="http://schemas.openxmlformats.org/officeDocument/2006/relationships/hyperlink" Target="https://podminky.urs.cz/item/CS_URS_2026_01/721241103" TargetMode="External" /><Relationship Id="rId67" Type="http://schemas.openxmlformats.org/officeDocument/2006/relationships/hyperlink" Target="https://podminky.urs.cz/item/CS_URS_2026_01/899722113" TargetMode="External" /><Relationship Id="rId68" Type="http://schemas.openxmlformats.org/officeDocument/2006/relationships/hyperlink" Target="https://podminky.urs.cz/item/CS_URS_2026_01/916131213" TargetMode="External" /><Relationship Id="rId69" Type="http://schemas.openxmlformats.org/officeDocument/2006/relationships/hyperlink" Target="https://podminky.urs.cz/item/CS_URS_2026_01/916231213" TargetMode="External" /><Relationship Id="rId70" Type="http://schemas.openxmlformats.org/officeDocument/2006/relationships/hyperlink" Target="https://podminky.urs.cz/item/CS_URS_2026_01/919732211" TargetMode="External" /><Relationship Id="rId71" Type="http://schemas.openxmlformats.org/officeDocument/2006/relationships/hyperlink" Target="https://podminky.urs.cz/item/CS_URS_2026_01/919735112" TargetMode="External" /><Relationship Id="rId72" Type="http://schemas.openxmlformats.org/officeDocument/2006/relationships/hyperlink" Target="https://podminky.urs.cz/item/CS_URS_2026_01/935112211" TargetMode="External" /><Relationship Id="rId73" Type="http://schemas.openxmlformats.org/officeDocument/2006/relationships/hyperlink" Target="https://podminky.urs.cz/item/CS_URS_2026_01/935113111" TargetMode="External" /><Relationship Id="rId74" Type="http://schemas.openxmlformats.org/officeDocument/2006/relationships/hyperlink" Target="https://podminky.urs.cz/item/CS_URS_2026_01/935923216" TargetMode="External" /><Relationship Id="rId75" Type="http://schemas.openxmlformats.org/officeDocument/2006/relationships/hyperlink" Target="https://podminky.urs.cz/item/CS_URS_2026_01/966008212" TargetMode="External" /><Relationship Id="rId76" Type="http://schemas.openxmlformats.org/officeDocument/2006/relationships/hyperlink" Target="https://podminky.urs.cz/item/CS_URS_2026_01/977151124" TargetMode="External" /><Relationship Id="rId77" Type="http://schemas.openxmlformats.org/officeDocument/2006/relationships/hyperlink" Target="https://podminky.urs.cz/item/CS_URS_2026_01/997013501" TargetMode="External" /><Relationship Id="rId78" Type="http://schemas.openxmlformats.org/officeDocument/2006/relationships/hyperlink" Target="https://podminky.urs.cz/item/CS_URS_2026_01/997013509" TargetMode="External" /><Relationship Id="rId79" Type="http://schemas.openxmlformats.org/officeDocument/2006/relationships/hyperlink" Target="https://podminky.urs.cz/item/CS_URS_2026_01/997013847" TargetMode="External" /><Relationship Id="rId80" Type="http://schemas.openxmlformats.org/officeDocument/2006/relationships/hyperlink" Target="https://podminky.urs.cz/item/CS_URS_2026_01/997013861" TargetMode="External" /><Relationship Id="rId81" Type="http://schemas.openxmlformats.org/officeDocument/2006/relationships/hyperlink" Target="https://podminky.urs.cz/item/CS_URS_2026_01/997013862" TargetMode="External" /><Relationship Id="rId82" Type="http://schemas.openxmlformats.org/officeDocument/2006/relationships/hyperlink" Target="https://podminky.urs.cz/item/CS_URS_2026_01/997013873" TargetMode="External" /><Relationship Id="rId83" Type="http://schemas.openxmlformats.org/officeDocument/2006/relationships/hyperlink" Target="https://podminky.urs.cz/item/CS_URS_2026_01/997013875" TargetMode="External" /><Relationship Id="rId84" Type="http://schemas.openxmlformats.org/officeDocument/2006/relationships/hyperlink" Target="https://podminky.urs.cz/item/CS_URS_2026_01/998223011" TargetMode="External" /><Relationship Id="rId85" Type="http://schemas.openxmlformats.org/officeDocument/2006/relationships/hyperlink" Target="https://podminky.urs.cz/item/CS_URS_2026_01/711161275" TargetMode="External" /><Relationship Id="rId86" Type="http://schemas.openxmlformats.org/officeDocument/2006/relationships/hyperlink" Target="https://podminky.urs.cz/item/CS_URS_2026_01/711161384" TargetMode="External" /><Relationship Id="rId87" Type="http://schemas.openxmlformats.org/officeDocument/2006/relationships/hyperlink" Target="https://podminky.urs.cz/item/CS_URS_2026_01/998711101" TargetMode="External" /><Relationship Id="rId8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6123" TargetMode="External" /><Relationship Id="rId2" Type="http://schemas.openxmlformats.org/officeDocument/2006/relationships/hyperlink" Target="https://podminky.urs.cz/item/CS_URS_2026_01/113106161" TargetMode="External" /><Relationship Id="rId3" Type="http://schemas.openxmlformats.org/officeDocument/2006/relationships/hyperlink" Target="https://podminky.urs.cz/item/CS_URS_2026_01/113107322" TargetMode="External" /><Relationship Id="rId4" Type="http://schemas.openxmlformats.org/officeDocument/2006/relationships/hyperlink" Target="https://podminky.urs.cz/item/CS_URS_2026_01/119001401" TargetMode="External" /><Relationship Id="rId5" Type="http://schemas.openxmlformats.org/officeDocument/2006/relationships/hyperlink" Target="https://podminky.urs.cz/item/CS_URS_2026_01/121151103" TargetMode="External" /><Relationship Id="rId6" Type="http://schemas.openxmlformats.org/officeDocument/2006/relationships/hyperlink" Target="https://podminky.urs.cz/item/CS_URS_2026_01/122151104" TargetMode="External" /><Relationship Id="rId7" Type="http://schemas.openxmlformats.org/officeDocument/2006/relationships/hyperlink" Target="https://podminky.urs.cz/item/CS_URS_2026_01/122251104" TargetMode="External" /><Relationship Id="rId8" Type="http://schemas.openxmlformats.org/officeDocument/2006/relationships/hyperlink" Target="https://podminky.urs.cz/item/CS_URS_2026_01/132151104" TargetMode="External" /><Relationship Id="rId9" Type="http://schemas.openxmlformats.org/officeDocument/2006/relationships/hyperlink" Target="https://podminky.urs.cz/item/CS_URS_2026_01/132251104" TargetMode="External" /><Relationship Id="rId10" Type="http://schemas.openxmlformats.org/officeDocument/2006/relationships/hyperlink" Target="https://podminky.urs.cz/item/CS_URS_2026_01/139001101" TargetMode="External" /><Relationship Id="rId11" Type="http://schemas.openxmlformats.org/officeDocument/2006/relationships/hyperlink" Target="https://podminky.urs.cz/item/CS_URS_2026_01/162751117" TargetMode="External" /><Relationship Id="rId12" Type="http://schemas.openxmlformats.org/officeDocument/2006/relationships/hyperlink" Target="https://podminky.urs.cz/item/CS_URS_2026_01/162751119" TargetMode="External" /><Relationship Id="rId13" Type="http://schemas.openxmlformats.org/officeDocument/2006/relationships/hyperlink" Target="https://podminky.urs.cz/item/CS_URS_2026_01/167151101" TargetMode="External" /><Relationship Id="rId14" Type="http://schemas.openxmlformats.org/officeDocument/2006/relationships/hyperlink" Target="https://podminky.urs.cz/item/CS_URS_2026_01/171201201" TargetMode="External" /><Relationship Id="rId15" Type="http://schemas.openxmlformats.org/officeDocument/2006/relationships/hyperlink" Target="https://podminky.urs.cz/item/CS_URS_2026_01/171201231" TargetMode="External" /><Relationship Id="rId16" Type="http://schemas.openxmlformats.org/officeDocument/2006/relationships/hyperlink" Target="https://podminky.urs.cz/item/CS_URS_2026_01/175151101" TargetMode="External" /><Relationship Id="rId17" Type="http://schemas.openxmlformats.org/officeDocument/2006/relationships/hyperlink" Target="https://podminky.urs.cz/item/CS_URS_2026_01/181351003" TargetMode="External" /><Relationship Id="rId18" Type="http://schemas.openxmlformats.org/officeDocument/2006/relationships/hyperlink" Target="https://podminky.urs.cz/item/CS_URS_2026_01/181411131" TargetMode="External" /><Relationship Id="rId19" Type="http://schemas.openxmlformats.org/officeDocument/2006/relationships/hyperlink" Target="https://podminky.urs.cz/item/CS_URS_2026_01/181951112" TargetMode="External" /><Relationship Id="rId20" Type="http://schemas.openxmlformats.org/officeDocument/2006/relationships/hyperlink" Target="https://podminky.urs.cz/item/CS_URS_2026_01/211531111" TargetMode="External" /><Relationship Id="rId21" Type="http://schemas.openxmlformats.org/officeDocument/2006/relationships/hyperlink" Target="https://podminky.urs.cz/item/CS_URS_2026_01/212752102" TargetMode="External" /><Relationship Id="rId22" Type="http://schemas.openxmlformats.org/officeDocument/2006/relationships/hyperlink" Target="https://podminky.urs.cz/item/CS_URS_2026_01/359901111" TargetMode="External" /><Relationship Id="rId23" Type="http://schemas.openxmlformats.org/officeDocument/2006/relationships/hyperlink" Target="https://podminky.urs.cz/item/CS_URS_2026_01/359901211" TargetMode="External" /><Relationship Id="rId24" Type="http://schemas.openxmlformats.org/officeDocument/2006/relationships/hyperlink" Target="https://podminky.urs.cz/item/CS_URS_2026_01/451573111" TargetMode="External" /><Relationship Id="rId25" Type="http://schemas.openxmlformats.org/officeDocument/2006/relationships/hyperlink" Target="https://podminky.urs.cz/item/CS_URS_2026_01/564851011" TargetMode="External" /><Relationship Id="rId26" Type="http://schemas.openxmlformats.org/officeDocument/2006/relationships/hyperlink" Target="https://podminky.urs.cz/item/CS_URS_2026_01/564861011" TargetMode="External" /><Relationship Id="rId27" Type="http://schemas.openxmlformats.org/officeDocument/2006/relationships/hyperlink" Target="https://podminky.urs.cz/item/CS_URS_2026_01/591211111" TargetMode="External" /><Relationship Id="rId28" Type="http://schemas.openxmlformats.org/officeDocument/2006/relationships/hyperlink" Target="https://podminky.urs.cz/item/CS_URS_2026_01/596211110" TargetMode="External" /><Relationship Id="rId29" Type="http://schemas.openxmlformats.org/officeDocument/2006/relationships/hyperlink" Target="https://podminky.urs.cz/item/CS_URS_2026_01/637121111" TargetMode="External" /><Relationship Id="rId30" Type="http://schemas.openxmlformats.org/officeDocument/2006/relationships/hyperlink" Target="https://podminky.urs.cz/item/CS_URS_2026_01/721170976" TargetMode="External" /><Relationship Id="rId31" Type="http://schemas.openxmlformats.org/officeDocument/2006/relationships/hyperlink" Target="https://podminky.urs.cz/item/CS_URS_2026_01/871313121" TargetMode="External" /><Relationship Id="rId32" Type="http://schemas.openxmlformats.org/officeDocument/2006/relationships/hyperlink" Target="https://podminky.urs.cz/item/CS_URS_2026_01/877310310" TargetMode="External" /><Relationship Id="rId33" Type="http://schemas.openxmlformats.org/officeDocument/2006/relationships/hyperlink" Target="https://podminky.urs.cz/item/CS_URS_2026_01/877310320" TargetMode="External" /><Relationship Id="rId34" Type="http://schemas.openxmlformats.org/officeDocument/2006/relationships/hyperlink" Target="https://podminky.urs.cz/item/CS_URS_2026_01/877310330" TargetMode="External" /><Relationship Id="rId35" Type="http://schemas.openxmlformats.org/officeDocument/2006/relationships/hyperlink" Target="https://podminky.urs.cz/item/CS_URS_2026_01/899722113" TargetMode="External" /><Relationship Id="rId36" Type="http://schemas.openxmlformats.org/officeDocument/2006/relationships/hyperlink" Target="https://podminky.urs.cz/item/CS_URS_2026_01/916111123" TargetMode="External" /><Relationship Id="rId37" Type="http://schemas.openxmlformats.org/officeDocument/2006/relationships/hyperlink" Target="https://podminky.urs.cz/item/CS_URS_2026_01/916231213" TargetMode="External" /><Relationship Id="rId38" Type="http://schemas.openxmlformats.org/officeDocument/2006/relationships/hyperlink" Target="https://podminky.urs.cz/item/CS_URS_2026_01/979054451" TargetMode="External" /><Relationship Id="rId39" Type="http://schemas.openxmlformats.org/officeDocument/2006/relationships/hyperlink" Target="https://podminky.urs.cz/item/CS_URS_2026_01/979071121" TargetMode="External" /><Relationship Id="rId40" Type="http://schemas.openxmlformats.org/officeDocument/2006/relationships/hyperlink" Target="https://podminky.urs.cz/item/CS_URS_2026_01/997013501" TargetMode="External" /><Relationship Id="rId41" Type="http://schemas.openxmlformats.org/officeDocument/2006/relationships/hyperlink" Target="https://podminky.urs.cz/item/CS_URS_2026_01/997013509" TargetMode="External" /><Relationship Id="rId42" Type="http://schemas.openxmlformats.org/officeDocument/2006/relationships/hyperlink" Target="https://podminky.urs.cz/item/CS_URS_2026_01/997013873" TargetMode="External" /><Relationship Id="rId43" Type="http://schemas.openxmlformats.org/officeDocument/2006/relationships/hyperlink" Target="https://podminky.urs.cz/item/CS_URS_2026_01/998223011" TargetMode="External" /><Relationship Id="rId44" Type="http://schemas.openxmlformats.org/officeDocument/2006/relationships/hyperlink" Target="https://podminky.urs.cz/item/CS_URS_2026_01/711161275" TargetMode="External" /><Relationship Id="rId45" Type="http://schemas.openxmlformats.org/officeDocument/2006/relationships/hyperlink" Target="https://podminky.urs.cz/item/CS_URS_2026_01/711161384" TargetMode="External" /><Relationship Id="rId46" Type="http://schemas.openxmlformats.org/officeDocument/2006/relationships/hyperlink" Target="https://podminky.urs.cz/item/CS_URS_2026_01/998711101" TargetMode="External" /><Relationship Id="rId47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S4" s="18" t="s">
        <v>11</v>
      </c>
    </row>
    <row r="5" s="1" customFormat="1" ht="12" customHeight="1">
      <c r="B5" s="22"/>
      <c r="C5" s="23"/>
      <c r="D5" s="26" t="s">
        <v>12</v>
      </c>
      <c r="E5" s="23"/>
      <c r="F5" s="23"/>
      <c r="G5" s="23"/>
      <c r="H5" s="23"/>
      <c r="I5" s="23"/>
      <c r="J5" s="23"/>
      <c r="K5" s="27" t="s">
        <v>13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S5" s="18" t="s">
        <v>6</v>
      </c>
    </row>
    <row r="6" s="1" customFormat="1" ht="36.96" customHeight="1">
      <c r="B6" s="22"/>
      <c r="C6" s="23"/>
      <c r="D6" s="28" t="s">
        <v>14</v>
      </c>
      <c r="E6" s="23"/>
      <c r="F6" s="23"/>
      <c r="G6" s="23"/>
      <c r="H6" s="23"/>
      <c r="I6" s="23"/>
      <c r="J6" s="23"/>
      <c r="K6" s="29" t="s">
        <v>15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S6" s="18" t="s">
        <v>6</v>
      </c>
    </row>
    <row r="7" s="1" customFormat="1" ht="12" customHeight="1">
      <c r="B7" s="22"/>
      <c r="C7" s="23"/>
      <c r="D7" s="30" t="s">
        <v>16</v>
      </c>
      <c r="E7" s="23"/>
      <c r="F7" s="23"/>
      <c r="G7" s="23"/>
      <c r="H7" s="23"/>
      <c r="I7" s="23"/>
      <c r="J7" s="23"/>
      <c r="K7" s="27" t="s">
        <v>17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0" t="s">
        <v>18</v>
      </c>
      <c r="AL7" s="23"/>
      <c r="AM7" s="23"/>
      <c r="AN7" s="27" t="s">
        <v>17</v>
      </c>
      <c r="AO7" s="23"/>
      <c r="AP7" s="23"/>
      <c r="AQ7" s="23"/>
      <c r="AR7" s="21"/>
      <c r="BS7" s="18" t="s">
        <v>6</v>
      </c>
    </row>
    <row r="8" s="1" customFormat="1" ht="12" customHeight="1">
      <c r="B8" s="22"/>
      <c r="C8" s="23"/>
      <c r="D8" s="30" t="s">
        <v>19</v>
      </c>
      <c r="E8" s="23"/>
      <c r="F8" s="23"/>
      <c r="G8" s="23"/>
      <c r="H8" s="23"/>
      <c r="I8" s="23"/>
      <c r="J8" s="23"/>
      <c r="K8" s="27" t="s">
        <v>20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0" t="s">
        <v>21</v>
      </c>
      <c r="AL8" s="23"/>
      <c r="AM8" s="23"/>
      <c r="AN8" s="27" t="s">
        <v>22</v>
      </c>
      <c r="AO8" s="23"/>
      <c r="AP8" s="23"/>
      <c r="AQ8" s="23"/>
      <c r="AR8" s="21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S9" s="18" t="s">
        <v>6</v>
      </c>
    </row>
    <row r="10" s="1" customFormat="1" ht="12" customHeight="1">
      <c r="B10" s="22"/>
      <c r="C10" s="23"/>
      <c r="D10" s="30" t="s">
        <v>23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0" t="s">
        <v>24</v>
      </c>
      <c r="AL10" s="23"/>
      <c r="AM10" s="23"/>
      <c r="AN10" s="27" t="s">
        <v>25</v>
      </c>
      <c r="AO10" s="23"/>
      <c r="AP10" s="23"/>
      <c r="AQ10" s="23"/>
      <c r="AR10" s="21"/>
      <c r="BS10" s="18" t="s">
        <v>6</v>
      </c>
    </row>
    <row r="11" s="1" customFormat="1" ht="18.48" customHeight="1">
      <c r="B11" s="22"/>
      <c r="C11" s="23"/>
      <c r="D11" s="23"/>
      <c r="E11" s="27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0" t="s">
        <v>27</v>
      </c>
      <c r="AL11" s="23"/>
      <c r="AM11" s="23"/>
      <c r="AN11" s="27" t="s">
        <v>28</v>
      </c>
      <c r="AO11" s="23"/>
      <c r="AP11" s="23"/>
      <c r="AQ11" s="23"/>
      <c r="AR11" s="21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S12" s="18" t="s">
        <v>6</v>
      </c>
    </row>
    <row r="13" s="1" customFormat="1" ht="12" customHeight="1">
      <c r="B13" s="22"/>
      <c r="C13" s="23"/>
      <c r="D13" s="30" t="s">
        <v>29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0" t="s">
        <v>24</v>
      </c>
      <c r="AL13" s="23"/>
      <c r="AM13" s="23"/>
      <c r="AN13" s="27" t="s">
        <v>17</v>
      </c>
      <c r="AO13" s="23"/>
      <c r="AP13" s="23"/>
      <c r="AQ13" s="23"/>
      <c r="AR13" s="21"/>
      <c r="BS13" s="18" t="s">
        <v>6</v>
      </c>
    </row>
    <row r="14">
      <c r="B14" s="22"/>
      <c r="C14" s="23"/>
      <c r="D14" s="23"/>
      <c r="E14" s="27" t="s">
        <v>30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30" t="s">
        <v>27</v>
      </c>
      <c r="AL14" s="23"/>
      <c r="AM14" s="23"/>
      <c r="AN14" s="27" t="s">
        <v>17</v>
      </c>
      <c r="AO14" s="23"/>
      <c r="AP14" s="23"/>
      <c r="AQ14" s="23"/>
      <c r="AR14" s="21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S15" s="18" t="s">
        <v>4</v>
      </c>
    </row>
    <row r="16" s="1" customFormat="1" ht="12" customHeight="1">
      <c r="B16" s="22"/>
      <c r="C16" s="23"/>
      <c r="D16" s="30" t="s">
        <v>31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0" t="s">
        <v>24</v>
      </c>
      <c r="AL16" s="23"/>
      <c r="AM16" s="23"/>
      <c r="AN16" s="27" t="s">
        <v>32</v>
      </c>
      <c r="AO16" s="23"/>
      <c r="AP16" s="23"/>
      <c r="AQ16" s="23"/>
      <c r="AR16" s="21"/>
      <c r="BS16" s="18" t="s">
        <v>4</v>
      </c>
    </row>
    <row r="17" s="1" customFormat="1" ht="18.48" customHeight="1">
      <c r="B17" s="22"/>
      <c r="C17" s="23"/>
      <c r="D17" s="23"/>
      <c r="E17" s="27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0" t="s">
        <v>27</v>
      </c>
      <c r="AL17" s="23"/>
      <c r="AM17" s="23"/>
      <c r="AN17" s="27" t="s">
        <v>17</v>
      </c>
      <c r="AO17" s="23"/>
      <c r="AP17" s="23"/>
      <c r="AQ17" s="23"/>
      <c r="AR17" s="21"/>
      <c r="BS17" s="18" t="s">
        <v>34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S18" s="18" t="s">
        <v>6</v>
      </c>
    </row>
    <row r="19" s="1" customFormat="1" ht="12" customHeight="1">
      <c r="B19" s="22"/>
      <c r="C19" s="23"/>
      <c r="D19" s="30" t="s">
        <v>35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0" t="s">
        <v>24</v>
      </c>
      <c r="AL19" s="23"/>
      <c r="AM19" s="23"/>
      <c r="AN19" s="27" t="s">
        <v>17</v>
      </c>
      <c r="AO19" s="23"/>
      <c r="AP19" s="23"/>
      <c r="AQ19" s="23"/>
      <c r="AR19" s="21"/>
      <c r="BS19" s="18" t="s">
        <v>6</v>
      </c>
    </row>
    <row r="20" s="1" customFormat="1" ht="18.48" customHeight="1">
      <c r="B20" s="22"/>
      <c r="C20" s="23"/>
      <c r="D20" s="23"/>
      <c r="E20" s="27" t="s">
        <v>30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0" t="s">
        <v>27</v>
      </c>
      <c r="AL20" s="23"/>
      <c r="AM20" s="23"/>
      <c r="AN20" s="27" t="s">
        <v>17</v>
      </c>
      <c r="AO20" s="23"/>
      <c r="AP20" s="23"/>
      <c r="AQ20" s="23"/>
      <c r="AR20" s="21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</row>
    <row r="22" s="1" customFormat="1" ht="12" customHeight="1">
      <c r="B22" s="22"/>
      <c r="C22" s="23"/>
      <c r="D22" s="30" t="s">
        <v>36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</row>
    <row r="23" s="1" customFormat="1" ht="47.25" customHeight="1">
      <c r="B23" s="22"/>
      <c r="C23" s="23"/>
      <c r="D23" s="23"/>
      <c r="E23" s="31" t="s">
        <v>37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23"/>
      <c r="AP23" s="23"/>
      <c r="AQ23" s="23"/>
      <c r="AR23" s="21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</row>
    <row r="25" s="1" customFormat="1" ht="6.96" customHeight="1">
      <c r="B25" s="22"/>
      <c r="C25" s="2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3"/>
      <c r="AQ25" s="23"/>
      <c r="AR25" s="21"/>
    </row>
    <row r="26" s="2" customFormat="1" ht="25.92" customHeight="1">
      <c r="A26" s="33"/>
      <c r="B26" s="34"/>
      <c r="C26" s="35"/>
      <c r="D26" s="36" t="s">
        <v>38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8">
        <f>ROUND(AG54,2)</f>
        <v>993037.43000000005</v>
      </c>
      <c r="AL26" s="37"/>
      <c r="AM26" s="37"/>
      <c r="AN26" s="37"/>
      <c r="AO26" s="37"/>
      <c r="AP26" s="35"/>
      <c r="AQ26" s="35"/>
      <c r="AR26" s="39"/>
      <c r="BE26" s="33"/>
    </row>
    <row r="27" s="2" customFormat="1" ht="6.96" customHeight="1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  <c r="BE27" s="33"/>
    </row>
    <row r="28" s="2" customFormat="1">
      <c r="A28" s="3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40" t="s">
        <v>39</v>
      </c>
      <c r="M28" s="40"/>
      <c r="N28" s="40"/>
      <c r="O28" s="40"/>
      <c r="P28" s="40"/>
      <c r="Q28" s="35"/>
      <c r="R28" s="35"/>
      <c r="S28" s="35"/>
      <c r="T28" s="35"/>
      <c r="U28" s="35"/>
      <c r="V28" s="35"/>
      <c r="W28" s="40" t="s">
        <v>40</v>
      </c>
      <c r="X28" s="40"/>
      <c r="Y28" s="40"/>
      <c r="Z28" s="40"/>
      <c r="AA28" s="40"/>
      <c r="AB28" s="40"/>
      <c r="AC28" s="40"/>
      <c r="AD28" s="40"/>
      <c r="AE28" s="40"/>
      <c r="AF28" s="35"/>
      <c r="AG28" s="35"/>
      <c r="AH28" s="35"/>
      <c r="AI28" s="35"/>
      <c r="AJ28" s="35"/>
      <c r="AK28" s="40" t="s">
        <v>41</v>
      </c>
      <c r="AL28" s="40"/>
      <c r="AM28" s="40"/>
      <c r="AN28" s="40"/>
      <c r="AO28" s="40"/>
      <c r="AP28" s="35"/>
      <c r="AQ28" s="35"/>
      <c r="AR28" s="39"/>
      <c r="BE28" s="33"/>
    </row>
    <row r="29" s="3" customFormat="1" ht="14.4" customHeight="1">
      <c r="A29" s="3"/>
      <c r="B29" s="41"/>
      <c r="C29" s="42"/>
      <c r="D29" s="30" t="s">
        <v>42</v>
      </c>
      <c r="E29" s="42"/>
      <c r="F29" s="30" t="s">
        <v>43</v>
      </c>
      <c r="G29" s="42"/>
      <c r="H29" s="42"/>
      <c r="I29" s="42"/>
      <c r="J29" s="42"/>
      <c r="K29" s="42"/>
      <c r="L29" s="43">
        <v>0.20999999999999999</v>
      </c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4">
        <f>ROUND(AZ54, 2)</f>
        <v>993037.43000000005</v>
      </c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4">
        <f>ROUND(AV54, 2)</f>
        <v>208537.85999999999</v>
      </c>
      <c r="AL29" s="42"/>
      <c r="AM29" s="42"/>
      <c r="AN29" s="42"/>
      <c r="AO29" s="42"/>
      <c r="AP29" s="42"/>
      <c r="AQ29" s="42"/>
      <c r="AR29" s="45"/>
      <c r="BE29" s="3"/>
    </row>
    <row r="30" s="3" customFormat="1" ht="14.4" customHeight="1">
      <c r="A30" s="3"/>
      <c r="B30" s="41"/>
      <c r="C30" s="42"/>
      <c r="D30" s="42"/>
      <c r="E30" s="42"/>
      <c r="F30" s="30" t="s">
        <v>44</v>
      </c>
      <c r="G30" s="42"/>
      <c r="H30" s="42"/>
      <c r="I30" s="42"/>
      <c r="J30" s="42"/>
      <c r="K30" s="42"/>
      <c r="L30" s="43">
        <v>0.12</v>
      </c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4">
        <f>ROUND(BA54, 2)</f>
        <v>0</v>
      </c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4">
        <f>ROUND(AW54, 2)</f>
        <v>0</v>
      </c>
      <c r="AL30" s="42"/>
      <c r="AM30" s="42"/>
      <c r="AN30" s="42"/>
      <c r="AO30" s="42"/>
      <c r="AP30" s="42"/>
      <c r="AQ30" s="42"/>
      <c r="AR30" s="45"/>
      <c r="BE30" s="3"/>
    </row>
    <row r="31" hidden="1" s="3" customFormat="1" ht="14.4" customHeight="1">
      <c r="A31" s="3"/>
      <c r="B31" s="41"/>
      <c r="C31" s="42"/>
      <c r="D31" s="42"/>
      <c r="E31" s="42"/>
      <c r="F31" s="30" t="s">
        <v>45</v>
      </c>
      <c r="G31" s="42"/>
      <c r="H31" s="42"/>
      <c r="I31" s="42"/>
      <c r="J31" s="42"/>
      <c r="K31" s="42"/>
      <c r="L31" s="43">
        <v>0.20999999999999999</v>
      </c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4">
        <f>ROUND(BB54, 2)</f>
        <v>0</v>
      </c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4">
        <v>0</v>
      </c>
      <c r="AL31" s="42"/>
      <c r="AM31" s="42"/>
      <c r="AN31" s="42"/>
      <c r="AO31" s="42"/>
      <c r="AP31" s="42"/>
      <c r="AQ31" s="42"/>
      <c r="AR31" s="45"/>
      <c r="BE31" s="3"/>
    </row>
    <row r="32" hidden="1" s="3" customFormat="1" ht="14.4" customHeight="1">
      <c r="A32" s="3"/>
      <c r="B32" s="41"/>
      <c r="C32" s="42"/>
      <c r="D32" s="42"/>
      <c r="E32" s="42"/>
      <c r="F32" s="30" t="s">
        <v>46</v>
      </c>
      <c r="G32" s="42"/>
      <c r="H32" s="42"/>
      <c r="I32" s="42"/>
      <c r="J32" s="42"/>
      <c r="K32" s="42"/>
      <c r="L32" s="43">
        <v>0.12</v>
      </c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4">
        <f>ROUND(BC54, 2)</f>
        <v>0</v>
      </c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4">
        <v>0</v>
      </c>
      <c r="AL32" s="42"/>
      <c r="AM32" s="42"/>
      <c r="AN32" s="42"/>
      <c r="AO32" s="42"/>
      <c r="AP32" s="42"/>
      <c r="AQ32" s="42"/>
      <c r="AR32" s="45"/>
      <c r="BE32" s="3"/>
    </row>
    <row r="33" hidden="1" s="3" customFormat="1" ht="14.4" customHeight="1">
      <c r="A33" s="3"/>
      <c r="B33" s="41"/>
      <c r="C33" s="42"/>
      <c r="D33" s="42"/>
      <c r="E33" s="42"/>
      <c r="F33" s="30" t="s">
        <v>47</v>
      </c>
      <c r="G33" s="42"/>
      <c r="H33" s="42"/>
      <c r="I33" s="42"/>
      <c r="J33" s="42"/>
      <c r="K33" s="42"/>
      <c r="L33" s="43">
        <v>0</v>
      </c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4">
        <f>ROUND(BD54, 2)</f>
        <v>0</v>
      </c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4">
        <v>0</v>
      </c>
      <c r="AL33" s="42"/>
      <c r="AM33" s="42"/>
      <c r="AN33" s="42"/>
      <c r="AO33" s="42"/>
      <c r="AP33" s="42"/>
      <c r="AQ33" s="42"/>
      <c r="AR33" s="45"/>
      <c r="BE33" s="3"/>
    </row>
    <row r="34" s="2" customFormat="1" ht="6.96" customHeight="1">
      <c r="A34" s="33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  <c r="BE34" s="33"/>
    </row>
    <row r="35" s="2" customFormat="1" ht="25.92" customHeight="1">
      <c r="A35" s="33"/>
      <c r="B35" s="34"/>
      <c r="C35" s="46"/>
      <c r="D35" s="47" t="s">
        <v>48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 t="s">
        <v>49</v>
      </c>
      <c r="U35" s="48"/>
      <c r="V35" s="48"/>
      <c r="W35" s="48"/>
      <c r="X35" s="50" t="s">
        <v>50</v>
      </c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51">
        <f>SUM(AK26:AK33)</f>
        <v>1201575.29</v>
      </c>
      <c r="AL35" s="48"/>
      <c r="AM35" s="48"/>
      <c r="AN35" s="48"/>
      <c r="AO35" s="52"/>
      <c r="AP35" s="46"/>
      <c r="AQ35" s="46"/>
      <c r="AR35" s="39"/>
      <c r="BE35" s="33"/>
    </row>
    <row r="36" s="2" customFormat="1" ht="6.96" customHeight="1">
      <c r="A36" s="33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  <c r="BE36" s="33"/>
    </row>
    <row r="37" s="2" customFormat="1" ht="6.96" customHeight="1">
      <c r="A37" s="33"/>
      <c r="B37" s="53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39"/>
      <c r="BE37" s="33"/>
    </row>
    <row r="41" s="2" customFormat="1" ht="6.96" customHeight="1">
      <c r="A41" s="33"/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39"/>
      <c r="BE41" s="33"/>
    </row>
    <row r="42" s="2" customFormat="1" ht="24.96" customHeight="1">
      <c r="A42" s="33"/>
      <c r="B42" s="34"/>
      <c r="C42" s="24" t="s">
        <v>51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  <c r="BE42" s="33"/>
    </row>
    <row r="43" s="2" customFormat="1" ht="6.96" customHeight="1">
      <c r="A43" s="33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  <c r="BE43" s="33"/>
    </row>
    <row r="44" s="4" customFormat="1" ht="12" customHeight="1">
      <c r="A44" s="4"/>
      <c r="B44" s="57"/>
      <c r="C44" s="30" t="s">
        <v>12</v>
      </c>
      <c r="D44" s="58"/>
      <c r="E44" s="58"/>
      <c r="F44" s="58"/>
      <c r="G44" s="58"/>
      <c r="H44" s="58"/>
      <c r="I44" s="58"/>
      <c r="J44" s="58"/>
      <c r="K44" s="58"/>
      <c r="L44" s="58" t="str">
        <f>K5</f>
        <v>26_03_01</v>
      </c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9"/>
      <c r="BE44" s="4"/>
    </row>
    <row r="45" s="5" customFormat="1" ht="36.96" customHeight="1">
      <c r="A45" s="5"/>
      <c r="B45" s="60"/>
      <c r="C45" s="61" t="s">
        <v>14</v>
      </c>
      <c r="D45" s="62"/>
      <c r="E45" s="62"/>
      <c r="F45" s="62"/>
      <c r="G45" s="62"/>
      <c r="H45" s="62"/>
      <c r="I45" s="62"/>
      <c r="J45" s="62"/>
      <c r="K45" s="62"/>
      <c r="L45" s="63" t="str">
        <f>K6</f>
        <v>SPŠ a VOŠ Písek - Obnova dešťové kanalizace</v>
      </c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4"/>
      <c r="BE45" s="5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9"/>
      <c r="BE46" s="33"/>
    </row>
    <row r="47" s="2" customFormat="1" ht="12" customHeight="1">
      <c r="A47" s="33"/>
      <c r="B47" s="34"/>
      <c r="C47" s="30" t="s">
        <v>19</v>
      </c>
      <c r="D47" s="35"/>
      <c r="E47" s="35"/>
      <c r="F47" s="35"/>
      <c r="G47" s="35"/>
      <c r="H47" s="35"/>
      <c r="I47" s="35"/>
      <c r="J47" s="35"/>
      <c r="K47" s="35"/>
      <c r="L47" s="65" t="str">
        <f>IF(K8="","",K8)</f>
        <v>Písek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0" t="s">
        <v>21</v>
      </c>
      <c r="AJ47" s="35"/>
      <c r="AK47" s="35"/>
      <c r="AL47" s="35"/>
      <c r="AM47" s="66" t="str">
        <f>IF(AN8= "","",AN8)</f>
        <v>25. 2. 2026</v>
      </c>
      <c r="AN47" s="66"/>
      <c r="AO47" s="35"/>
      <c r="AP47" s="35"/>
      <c r="AQ47" s="35"/>
      <c r="AR47" s="39"/>
      <c r="BE47" s="33"/>
    </row>
    <row r="48" s="2" customFormat="1" ht="6.96" customHeight="1">
      <c r="A48" s="33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9"/>
      <c r="BE48" s="33"/>
    </row>
    <row r="49" s="2" customFormat="1" ht="15.15" customHeight="1">
      <c r="A49" s="33"/>
      <c r="B49" s="34"/>
      <c r="C49" s="30" t="s">
        <v>23</v>
      </c>
      <c r="D49" s="35"/>
      <c r="E49" s="35"/>
      <c r="F49" s="35"/>
      <c r="G49" s="35"/>
      <c r="H49" s="35"/>
      <c r="I49" s="35"/>
      <c r="J49" s="35"/>
      <c r="K49" s="35"/>
      <c r="L49" s="58" t="str">
        <f>IF(E11= "","",E11)</f>
        <v>SPŠ a VOŠ Písek</v>
      </c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0" t="s">
        <v>31</v>
      </c>
      <c r="AJ49" s="35"/>
      <c r="AK49" s="35"/>
      <c r="AL49" s="35"/>
      <c r="AM49" s="67" t="str">
        <f>IF(E17="","",E17)</f>
        <v>CajdaProjekt s.r.o.</v>
      </c>
      <c r="AN49" s="58"/>
      <c r="AO49" s="58"/>
      <c r="AP49" s="58"/>
      <c r="AQ49" s="35"/>
      <c r="AR49" s="39"/>
      <c r="AS49" s="68" t="s">
        <v>52</v>
      </c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1"/>
      <c r="BE49" s="33"/>
    </row>
    <row r="50" s="2" customFormat="1" ht="15.15" customHeight="1">
      <c r="A50" s="33"/>
      <c r="B50" s="34"/>
      <c r="C50" s="30" t="s">
        <v>29</v>
      </c>
      <c r="D50" s="35"/>
      <c r="E50" s="35"/>
      <c r="F50" s="35"/>
      <c r="G50" s="35"/>
      <c r="H50" s="35"/>
      <c r="I50" s="35"/>
      <c r="J50" s="35"/>
      <c r="K50" s="35"/>
      <c r="L50" s="58" t="str">
        <f>IF(E14="","",E14)</f>
        <v xml:space="preserve"> </v>
      </c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0" t="s">
        <v>35</v>
      </c>
      <c r="AJ50" s="35"/>
      <c r="AK50" s="35"/>
      <c r="AL50" s="35"/>
      <c r="AM50" s="67" t="str">
        <f>IF(E20="","",E20)</f>
        <v xml:space="preserve"> </v>
      </c>
      <c r="AN50" s="58"/>
      <c r="AO50" s="58"/>
      <c r="AP50" s="58"/>
      <c r="AQ50" s="35"/>
      <c r="AR50" s="39"/>
      <c r="AS50" s="72"/>
      <c r="AT50" s="73"/>
      <c r="AU50" s="74"/>
      <c r="AV50" s="74"/>
      <c r="AW50" s="74"/>
      <c r="AX50" s="74"/>
      <c r="AY50" s="74"/>
      <c r="AZ50" s="74"/>
      <c r="BA50" s="74"/>
      <c r="BB50" s="74"/>
      <c r="BC50" s="74"/>
      <c r="BD50" s="75"/>
      <c r="BE50" s="33"/>
    </row>
    <row r="51" s="2" customFormat="1" ht="10.8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9"/>
      <c r="AS51" s="76"/>
      <c r="AT51" s="77"/>
      <c r="AU51" s="78"/>
      <c r="AV51" s="78"/>
      <c r="AW51" s="78"/>
      <c r="AX51" s="78"/>
      <c r="AY51" s="78"/>
      <c r="AZ51" s="78"/>
      <c r="BA51" s="78"/>
      <c r="BB51" s="78"/>
      <c r="BC51" s="78"/>
      <c r="BD51" s="79"/>
      <c r="BE51" s="33"/>
    </row>
    <row r="52" s="2" customFormat="1" ht="29.28" customHeight="1">
      <c r="A52" s="33"/>
      <c r="B52" s="34"/>
      <c r="C52" s="80" t="s">
        <v>53</v>
      </c>
      <c r="D52" s="81"/>
      <c r="E52" s="81"/>
      <c r="F52" s="81"/>
      <c r="G52" s="81"/>
      <c r="H52" s="82"/>
      <c r="I52" s="83" t="s">
        <v>54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4" t="s">
        <v>55</v>
      </c>
      <c r="AH52" s="81"/>
      <c r="AI52" s="81"/>
      <c r="AJ52" s="81"/>
      <c r="AK52" s="81"/>
      <c r="AL52" s="81"/>
      <c r="AM52" s="81"/>
      <c r="AN52" s="83" t="s">
        <v>56</v>
      </c>
      <c r="AO52" s="81"/>
      <c r="AP52" s="81"/>
      <c r="AQ52" s="85" t="s">
        <v>57</v>
      </c>
      <c r="AR52" s="39"/>
      <c r="AS52" s="86" t="s">
        <v>58</v>
      </c>
      <c r="AT52" s="87" t="s">
        <v>59</v>
      </c>
      <c r="AU52" s="87" t="s">
        <v>60</v>
      </c>
      <c r="AV52" s="87" t="s">
        <v>61</v>
      </c>
      <c r="AW52" s="87" t="s">
        <v>62</v>
      </c>
      <c r="AX52" s="87" t="s">
        <v>63</v>
      </c>
      <c r="AY52" s="87" t="s">
        <v>64</v>
      </c>
      <c r="AZ52" s="87" t="s">
        <v>65</v>
      </c>
      <c r="BA52" s="87" t="s">
        <v>66</v>
      </c>
      <c r="BB52" s="87" t="s">
        <v>67</v>
      </c>
      <c r="BC52" s="87" t="s">
        <v>68</v>
      </c>
      <c r="BD52" s="88" t="s">
        <v>69</v>
      </c>
      <c r="BE52" s="33"/>
    </row>
    <row r="53" s="2" customFormat="1" ht="10.8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9"/>
      <c r="AS53" s="89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1"/>
      <c r="BE53" s="33"/>
    </row>
    <row r="54" s="6" customFormat="1" ht="32.4" customHeight="1">
      <c r="A54" s="6"/>
      <c r="B54" s="92"/>
      <c r="C54" s="93" t="s">
        <v>70</v>
      </c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5">
        <f>ROUND(SUM(AG55:AG57),2)</f>
        <v>993037.43000000005</v>
      </c>
      <c r="AH54" s="95"/>
      <c r="AI54" s="95"/>
      <c r="AJ54" s="95"/>
      <c r="AK54" s="95"/>
      <c r="AL54" s="95"/>
      <c r="AM54" s="95"/>
      <c r="AN54" s="96">
        <f>SUM(AG54,AT54)</f>
        <v>1201575.29</v>
      </c>
      <c r="AO54" s="96"/>
      <c r="AP54" s="96"/>
      <c r="AQ54" s="97" t="s">
        <v>17</v>
      </c>
      <c r="AR54" s="98"/>
      <c r="AS54" s="99">
        <f>ROUND(SUM(AS55:AS57),2)</f>
        <v>0</v>
      </c>
      <c r="AT54" s="100">
        <f>ROUND(SUM(AV54:AW54),2)</f>
        <v>208537.85999999999</v>
      </c>
      <c r="AU54" s="101">
        <f>ROUND(SUM(AU55:AU57),5)</f>
        <v>565.44448</v>
      </c>
      <c r="AV54" s="100">
        <f>ROUND(AZ54*L29,2)</f>
        <v>208537.85999999999</v>
      </c>
      <c r="AW54" s="100">
        <f>ROUND(BA54*L30,2)</f>
        <v>0</v>
      </c>
      <c r="AX54" s="100">
        <f>ROUND(BB54*L29,2)</f>
        <v>0</v>
      </c>
      <c r="AY54" s="100">
        <f>ROUND(BC54*L30,2)</f>
        <v>0</v>
      </c>
      <c r="AZ54" s="100">
        <f>ROUND(SUM(AZ55:AZ57),2)</f>
        <v>993037.43000000005</v>
      </c>
      <c r="BA54" s="100">
        <f>ROUND(SUM(BA55:BA57),2)</f>
        <v>0</v>
      </c>
      <c r="BB54" s="100">
        <f>ROUND(SUM(BB55:BB57),2)</f>
        <v>0</v>
      </c>
      <c r="BC54" s="100">
        <f>ROUND(SUM(BC55:BC57),2)</f>
        <v>0</v>
      </c>
      <c r="BD54" s="102">
        <f>ROUND(SUM(BD55:BD57),2)</f>
        <v>0</v>
      </c>
      <c r="BE54" s="6"/>
      <c r="BS54" s="103" t="s">
        <v>71</v>
      </c>
      <c r="BT54" s="103" t="s">
        <v>72</v>
      </c>
      <c r="BU54" s="104" t="s">
        <v>73</v>
      </c>
      <c r="BV54" s="103" t="s">
        <v>74</v>
      </c>
      <c r="BW54" s="103" t="s">
        <v>5</v>
      </c>
      <c r="BX54" s="103" t="s">
        <v>75</v>
      </c>
      <c r="CL54" s="103" t="s">
        <v>17</v>
      </c>
    </row>
    <row r="55" s="7" customFormat="1" ht="24.75" customHeight="1">
      <c r="A55" s="105" t="s">
        <v>76</v>
      </c>
      <c r="B55" s="106"/>
      <c r="C55" s="107"/>
      <c r="D55" s="108" t="s">
        <v>77</v>
      </c>
      <c r="E55" s="108"/>
      <c r="F55" s="108"/>
      <c r="G55" s="108"/>
      <c r="H55" s="108"/>
      <c r="I55" s="109"/>
      <c r="J55" s="108" t="s">
        <v>78</v>
      </c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10">
        <f>'26_03_01_00 - Vedlejší ro...'!J30</f>
        <v>60384</v>
      </c>
      <c r="AH55" s="109"/>
      <c r="AI55" s="109"/>
      <c r="AJ55" s="109"/>
      <c r="AK55" s="109"/>
      <c r="AL55" s="109"/>
      <c r="AM55" s="109"/>
      <c r="AN55" s="110">
        <f>SUM(AG55,AT55)</f>
        <v>73064.639999999999</v>
      </c>
      <c r="AO55" s="109"/>
      <c r="AP55" s="109"/>
      <c r="AQ55" s="111" t="s">
        <v>79</v>
      </c>
      <c r="AR55" s="112"/>
      <c r="AS55" s="113">
        <v>0</v>
      </c>
      <c r="AT55" s="114">
        <f>ROUND(SUM(AV55:AW55),2)</f>
        <v>12680.639999999999</v>
      </c>
      <c r="AU55" s="115">
        <f>'26_03_01_00 - Vedlejší ro...'!P83</f>
        <v>0</v>
      </c>
      <c r="AV55" s="114">
        <f>'26_03_01_00 - Vedlejší ro...'!J33</f>
        <v>12680.639999999999</v>
      </c>
      <c r="AW55" s="114">
        <f>'26_03_01_00 - Vedlejší ro...'!J34</f>
        <v>0</v>
      </c>
      <c r="AX55" s="114">
        <f>'26_03_01_00 - Vedlejší ro...'!J35</f>
        <v>0</v>
      </c>
      <c r="AY55" s="114">
        <f>'26_03_01_00 - Vedlejší ro...'!J36</f>
        <v>0</v>
      </c>
      <c r="AZ55" s="114">
        <f>'26_03_01_00 - Vedlejší ro...'!F33</f>
        <v>60384</v>
      </c>
      <c r="BA55" s="114">
        <f>'26_03_01_00 - Vedlejší ro...'!F34</f>
        <v>0</v>
      </c>
      <c r="BB55" s="114">
        <f>'26_03_01_00 - Vedlejší ro...'!F35</f>
        <v>0</v>
      </c>
      <c r="BC55" s="114">
        <f>'26_03_01_00 - Vedlejší ro...'!F36</f>
        <v>0</v>
      </c>
      <c r="BD55" s="116">
        <f>'26_03_01_00 - Vedlejší ro...'!F37</f>
        <v>0</v>
      </c>
      <c r="BE55" s="7"/>
      <c r="BT55" s="117" t="s">
        <v>80</v>
      </c>
      <c r="BV55" s="117" t="s">
        <v>74</v>
      </c>
      <c r="BW55" s="117" t="s">
        <v>81</v>
      </c>
      <c r="BX55" s="117" t="s">
        <v>5</v>
      </c>
      <c r="CL55" s="117" t="s">
        <v>17</v>
      </c>
      <c r="CM55" s="117" t="s">
        <v>82</v>
      </c>
    </row>
    <row r="56" s="7" customFormat="1" ht="24.75" customHeight="1">
      <c r="A56" s="105" t="s">
        <v>76</v>
      </c>
      <c r="B56" s="106"/>
      <c r="C56" s="107"/>
      <c r="D56" s="108" t="s">
        <v>83</v>
      </c>
      <c r="E56" s="108"/>
      <c r="F56" s="108"/>
      <c r="G56" s="108"/>
      <c r="H56" s="108"/>
      <c r="I56" s="109"/>
      <c r="J56" s="108" t="s">
        <v>84</v>
      </c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10">
        <f>'26_03_01_01 - SO-01 Stave...'!J30</f>
        <v>810099.03000000003</v>
      </c>
      <c r="AH56" s="109"/>
      <c r="AI56" s="109"/>
      <c r="AJ56" s="109"/>
      <c r="AK56" s="109"/>
      <c r="AL56" s="109"/>
      <c r="AM56" s="109"/>
      <c r="AN56" s="110">
        <f>SUM(AG56,AT56)</f>
        <v>980219.83000000007</v>
      </c>
      <c r="AO56" s="109"/>
      <c r="AP56" s="109"/>
      <c r="AQ56" s="111" t="s">
        <v>79</v>
      </c>
      <c r="AR56" s="112"/>
      <c r="AS56" s="113">
        <v>0</v>
      </c>
      <c r="AT56" s="114">
        <f>ROUND(SUM(AV56:AW56),2)</f>
        <v>170120.79999999999</v>
      </c>
      <c r="AU56" s="115">
        <f>'26_03_01_01 - SO-01 Stave...'!P92</f>
        <v>475.98708800000003</v>
      </c>
      <c r="AV56" s="114">
        <f>'26_03_01_01 - SO-01 Stave...'!J33</f>
        <v>170120.79999999999</v>
      </c>
      <c r="AW56" s="114">
        <f>'26_03_01_01 - SO-01 Stave...'!J34</f>
        <v>0</v>
      </c>
      <c r="AX56" s="114">
        <f>'26_03_01_01 - SO-01 Stave...'!J35</f>
        <v>0</v>
      </c>
      <c r="AY56" s="114">
        <f>'26_03_01_01 - SO-01 Stave...'!J36</f>
        <v>0</v>
      </c>
      <c r="AZ56" s="114">
        <f>'26_03_01_01 - SO-01 Stave...'!F33</f>
        <v>810099.03000000003</v>
      </c>
      <c r="BA56" s="114">
        <f>'26_03_01_01 - SO-01 Stave...'!F34</f>
        <v>0</v>
      </c>
      <c r="BB56" s="114">
        <f>'26_03_01_01 - SO-01 Stave...'!F35</f>
        <v>0</v>
      </c>
      <c r="BC56" s="114">
        <f>'26_03_01_01 - SO-01 Stave...'!F36</f>
        <v>0</v>
      </c>
      <c r="BD56" s="116">
        <f>'26_03_01_01 - SO-01 Stave...'!F37</f>
        <v>0</v>
      </c>
      <c r="BE56" s="7"/>
      <c r="BT56" s="117" t="s">
        <v>80</v>
      </c>
      <c r="BV56" s="117" t="s">
        <v>74</v>
      </c>
      <c r="BW56" s="117" t="s">
        <v>85</v>
      </c>
      <c r="BX56" s="117" t="s">
        <v>5</v>
      </c>
      <c r="CL56" s="117" t="s">
        <v>17</v>
      </c>
      <c r="CM56" s="117" t="s">
        <v>82</v>
      </c>
    </row>
    <row r="57" s="7" customFormat="1" ht="24.75" customHeight="1">
      <c r="A57" s="105" t="s">
        <v>76</v>
      </c>
      <c r="B57" s="106"/>
      <c r="C57" s="107"/>
      <c r="D57" s="108" t="s">
        <v>86</v>
      </c>
      <c r="E57" s="108"/>
      <c r="F57" s="108"/>
      <c r="G57" s="108"/>
      <c r="H57" s="108"/>
      <c r="I57" s="109"/>
      <c r="J57" s="108" t="s">
        <v>87</v>
      </c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10">
        <f>'26_03_01_02 - SO-02 Stave...'!J30</f>
        <v>122554.39999999999</v>
      </c>
      <c r="AH57" s="109"/>
      <c r="AI57" s="109"/>
      <c r="AJ57" s="109"/>
      <c r="AK57" s="109"/>
      <c r="AL57" s="109"/>
      <c r="AM57" s="109"/>
      <c r="AN57" s="110">
        <f>SUM(AG57,AT57)</f>
        <v>148290.82000000001</v>
      </c>
      <c r="AO57" s="109"/>
      <c r="AP57" s="109"/>
      <c r="AQ57" s="111" t="s">
        <v>79</v>
      </c>
      <c r="AR57" s="112"/>
      <c r="AS57" s="118">
        <v>0</v>
      </c>
      <c r="AT57" s="119">
        <f>ROUND(SUM(AV57:AW57),2)</f>
        <v>25736.419999999998</v>
      </c>
      <c r="AU57" s="120">
        <f>'26_03_01_02 - SO-02 Stave...'!P92</f>
        <v>89.457394000000008</v>
      </c>
      <c r="AV57" s="119">
        <f>'26_03_01_02 - SO-02 Stave...'!J33</f>
        <v>25736.419999999998</v>
      </c>
      <c r="AW57" s="119">
        <f>'26_03_01_02 - SO-02 Stave...'!J34</f>
        <v>0</v>
      </c>
      <c r="AX57" s="119">
        <f>'26_03_01_02 - SO-02 Stave...'!J35</f>
        <v>0</v>
      </c>
      <c r="AY57" s="119">
        <f>'26_03_01_02 - SO-02 Stave...'!J36</f>
        <v>0</v>
      </c>
      <c r="AZ57" s="119">
        <f>'26_03_01_02 - SO-02 Stave...'!F33</f>
        <v>122554.39999999999</v>
      </c>
      <c r="BA57" s="119">
        <f>'26_03_01_02 - SO-02 Stave...'!F34</f>
        <v>0</v>
      </c>
      <c r="BB57" s="119">
        <f>'26_03_01_02 - SO-02 Stave...'!F35</f>
        <v>0</v>
      </c>
      <c r="BC57" s="119">
        <f>'26_03_01_02 - SO-02 Stave...'!F36</f>
        <v>0</v>
      </c>
      <c r="BD57" s="121">
        <f>'26_03_01_02 - SO-02 Stave...'!F37</f>
        <v>0</v>
      </c>
      <c r="BE57" s="7"/>
      <c r="BT57" s="117" t="s">
        <v>80</v>
      </c>
      <c r="BV57" s="117" t="s">
        <v>74</v>
      </c>
      <c r="BW57" s="117" t="s">
        <v>88</v>
      </c>
      <c r="BX57" s="117" t="s">
        <v>5</v>
      </c>
      <c r="CL57" s="117" t="s">
        <v>17</v>
      </c>
      <c r="CM57" s="117" t="s">
        <v>82</v>
      </c>
    </row>
    <row r="58" s="2" customFormat="1" ht="30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9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="2" customFormat="1" ht="6.96" customHeight="1">
      <c r="A59" s="33"/>
      <c r="B59" s="53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39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</sheetData>
  <sheetProtection sheet="1" formatColumns="0" formatRows="0" objects="1" scenarios="1" spinCount="100000" saltValue="9mSb/lX7f0s/VzA/kXBUN4y8wK7A8S1mHf10riqkMvM8MBZOKFDNwiGMkNedrtx3w3HMVEGPc3zi1cPE3j5AJw==" hashValue="orjW5mO/Vh0OKpTfoFNYyR6Xi2A66Z4GtC53cSLdj/+FmfRYkTtxJx2q/gDZkZxjbIDapcUaBQ+NISUAYo0Saw==" algorithmName="SHA-512" password="D8BF"/>
  <mergeCells count="48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26_03_01_00 - Vedlejší ro...'!C2" display="/"/>
    <hyperlink ref="A56" location="'26_03_01_01 - SO-01 Stave...'!C2" display="/"/>
    <hyperlink ref="A57" location="'26_03_01_02 - SO-02 Stave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81</v>
      </c>
    </row>
    <row r="3" s="1" customFormat="1" ht="6.96" customHeight="1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21"/>
      <c r="AT3" s="18" t="s">
        <v>82</v>
      </c>
    </row>
    <row r="4" s="1" customFormat="1" ht="24.96" customHeight="1">
      <c r="B4" s="21"/>
      <c r="D4" s="124" t="s">
        <v>89</v>
      </c>
      <c r="L4" s="21"/>
      <c r="M4" s="125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26" t="s">
        <v>14</v>
      </c>
      <c r="L6" s="21"/>
    </row>
    <row r="7" s="1" customFormat="1" ht="16.5" customHeight="1">
      <c r="B7" s="21"/>
      <c r="E7" s="127" t="str">
        <f>'Rekapitulace stavby'!K6</f>
        <v>SPŠ a VOŠ Písek - Obnova dešťové kanalizace</v>
      </c>
      <c r="F7" s="126"/>
      <c r="G7" s="126"/>
      <c r="H7" s="126"/>
      <c r="L7" s="21"/>
    </row>
    <row r="8" s="2" customFormat="1" ht="12" customHeight="1">
      <c r="A8" s="33"/>
      <c r="B8" s="39"/>
      <c r="C8" s="33"/>
      <c r="D8" s="126" t="s">
        <v>90</v>
      </c>
      <c r="E8" s="33"/>
      <c r="F8" s="33"/>
      <c r="G8" s="33"/>
      <c r="H8" s="33"/>
      <c r="I8" s="33"/>
      <c r="J8" s="33"/>
      <c r="K8" s="33"/>
      <c r="L8" s="12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29" t="s">
        <v>91</v>
      </c>
      <c r="F9" s="33"/>
      <c r="G9" s="33"/>
      <c r="H9" s="33"/>
      <c r="I9" s="33"/>
      <c r="J9" s="33"/>
      <c r="K9" s="33"/>
      <c r="L9" s="12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2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26" t="s">
        <v>16</v>
      </c>
      <c r="E11" s="33"/>
      <c r="F11" s="130" t="s">
        <v>17</v>
      </c>
      <c r="G11" s="33"/>
      <c r="H11" s="33"/>
      <c r="I11" s="126" t="s">
        <v>18</v>
      </c>
      <c r="J11" s="130" t="s">
        <v>17</v>
      </c>
      <c r="K11" s="33"/>
      <c r="L11" s="12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26" t="s">
        <v>19</v>
      </c>
      <c r="E12" s="33"/>
      <c r="F12" s="130" t="s">
        <v>20</v>
      </c>
      <c r="G12" s="33"/>
      <c r="H12" s="33"/>
      <c r="I12" s="126" t="s">
        <v>21</v>
      </c>
      <c r="J12" s="131" t="str">
        <f>'Rekapitulace stavby'!AN8</f>
        <v>25. 2. 2026</v>
      </c>
      <c r="K12" s="33"/>
      <c r="L12" s="12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2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26" t="s">
        <v>23</v>
      </c>
      <c r="E14" s="33"/>
      <c r="F14" s="33"/>
      <c r="G14" s="33"/>
      <c r="H14" s="33"/>
      <c r="I14" s="126" t="s">
        <v>24</v>
      </c>
      <c r="J14" s="130" t="s">
        <v>25</v>
      </c>
      <c r="K14" s="33"/>
      <c r="L14" s="12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30" t="s">
        <v>26</v>
      </c>
      <c r="F15" s="33"/>
      <c r="G15" s="33"/>
      <c r="H15" s="33"/>
      <c r="I15" s="126" t="s">
        <v>27</v>
      </c>
      <c r="J15" s="130" t="s">
        <v>28</v>
      </c>
      <c r="K15" s="33"/>
      <c r="L15" s="12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2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26" t="s">
        <v>29</v>
      </c>
      <c r="E17" s="33"/>
      <c r="F17" s="33"/>
      <c r="G17" s="33"/>
      <c r="H17" s="33"/>
      <c r="I17" s="126" t="s">
        <v>24</v>
      </c>
      <c r="J17" s="130" t="str">
        <f>'Rekapitulace stavby'!AN13</f>
        <v/>
      </c>
      <c r="K17" s="33"/>
      <c r="L17" s="12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30" t="str">
        <f>'Rekapitulace stavby'!E14</f>
        <v xml:space="preserve"> </v>
      </c>
      <c r="F18" s="130"/>
      <c r="G18" s="130"/>
      <c r="H18" s="130"/>
      <c r="I18" s="126" t="s">
        <v>27</v>
      </c>
      <c r="J18" s="130" t="str">
        <f>'Rekapitulace stavby'!AN14</f>
        <v/>
      </c>
      <c r="K18" s="33"/>
      <c r="L18" s="12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2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26" t="s">
        <v>31</v>
      </c>
      <c r="E20" s="33"/>
      <c r="F20" s="33"/>
      <c r="G20" s="33"/>
      <c r="H20" s="33"/>
      <c r="I20" s="126" t="s">
        <v>24</v>
      </c>
      <c r="J20" s="130" t="s">
        <v>32</v>
      </c>
      <c r="K20" s="33"/>
      <c r="L20" s="12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30" t="s">
        <v>33</v>
      </c>
      <c r="F21" s="33"/>
      <c r="G21" s="33"/>
      <c r="H21" s="33"/>
      <c r="I21" s="126" t="s">
        <v>27</v>
      </c>
      <c r="J21" s="130" t="s">
        <v>17</v>
      </c>
      <c r="K21" s="33"/>
      <c r="L21" s="12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2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26" t="s">
        <v>35</v>
      </c>
      <c r="E23" s="33"/>
      <c r="F23" s="33"/>
      <c r="G23" s="33"/>
      <c r="H23" s="33"/>
      <c r="I23" s="126" t="s">
        <v>24</v>
      </c>
      <c r="J23" s="130" t="str">
        <f>IF('Rekapitulace stavby'!AN19="","",'Rekapitulace stavby'!AN19)</f>
        <v/>
      </c>
      <c r="K23" s="33"/>
      <c r="L23" s="12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30" t="str">
        <f>IF('Rekapitulace stavby'!E20="","",'Rekapitulace stavby'!E20)</f>
        <v xml:space="preserve"> </v>
      </c>
      <c r="F24" s="33"/>
      <c r="G24" s="33"/>
      <c r="H24" s="33"/>
      <c r="I24" s="126" t="s">
        <v>27</v>
      </c>
      <c r="J24" s="130" t="str">
        <f>IF('Rekapitulace stavby'!AN20="","",'Rekapitulace stavby'!AN20)</f>
        <v/>
      </c>
      <c r="K24" s="33"/>
      <c r="L24" s="12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2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26" t="s">
        <v>36</v>
      </c>
      <c r="E26" s="33"/>
      <c r="F26" s="33"/>
      <c r="G26" s="33"/>
      <c r="H26" s="33"/>
      <c r="I26" s="33"/>
      <c r="J26" s="33"/>
      <c r="K26" s="33"/>
      <c r="L26" s="12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16.5" customHeight="1">
      <c r="A27" s="132"/>
      <c r="B27" s="133"/>
      <c r="C27" s="132"/>
      <c r="D27" s="132"/>
      <c r="E27" s="134" t="s">
        <v>17</v>
      </c>
      <c r="F27" s="134"/>
      <c r="G27" s="134"/>
      <c r="H27" s="134"/>
      <c r="I27" s="132"/>
      <c r="J27" s="132"/>
      <c r="K27" s="132"/>
      <c r="L27" s="135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2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36"/>
      <c r="E29" s="136"/>
      <c r="F29" s="136"/>
      <c r="G29" s="136"/>
      <c r="H29" s="136"/>
      <c r="I29" s="136"/>
      <c r="J29" s="136"/>
      <c r="K29" s="136"/>
      <c r="L29" s="12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37" t="s">
        <v>38</v>
      </c>
      <c r="E30" s="33"/>
      <c r="F30" s="33"/>
      <c r="G30" s="33"/>
      <c r="H30" s="33"/>
      <c r="I30" s="33"/>
      <c r="J30" s="138">
        <f>ROUND(J83, 2)</f>
        <v>60384</v>
      </c>
      <c r="K30" s="33"/>
      <c r="L30" s="12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36"/>
      <c r="E31" s="136"/>
      <c r="F31" s="136"/>
      <c r="G31" s="136"/>
      <c r="H31" s="136"/>
      <c r="I31" s="136"/>
      <c r="J31" s="136"/>
      <c r="K31" s="136"/>
      <c r="L31" s="12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39" t="s">
        <v>40</v>
      </c>
      <c r="G32" s="33"/>
      <c r="H32" s="33"/>
      <c r="I32" s="139" t="s">
        <v>39</v>
      </c>
      <c r="J32" s="139" t="s">
        <v>41</v>
      </c>
      <c r="K32" s="33"/>
      <c r="L32" s="12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0" t="s">
        <v>42</v>
      </c>
      <c r="E33" s="126" t="s">
        <v>43</v>
      </c>
      <c r="F33" s="141">
        <f>ROUND((SUM(BE83:BE102)),  2)</f>
        <v>60384</v>
      </c>
      <c r="G33" s="33"/>
      <c r="H33" s="33"/>
      <c r="I33" s="142">
        <v>0.20999999999999999</v>
      </c>
      <c r="J33" s="141">
        <f>ROUND(((SUM(BE83:BE102))*I33),  2)</f>
        <v>12680.639999999999</v>
      </c>
      <c r="K33" s="33"/>
      <c r="L33" s="12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26" t="s">
        <v>44</v>
      </c>
      <c r="F34" s="141">
        <f>ROUND((SUM(BF83:BF102)),  2)</f>
        <v>0</v>
      </c>
      <c r="G34" s="33"/>
      <c r="H34" s="33"/>
      <c r="I34" s="142">
        <v>0.12</v>
      </c>
      <c r="J34" s="141">
        <f>ROUND(((SUM(BF83:BF102))*I34),  2)</f>
        <v>0</v>
      </c>
      <c r="K34" s="33"/>
      <c r="L34" s="12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26" t="s">
        <v>45</v>
      </c>
      <c r="F35" s="141">
        <f>ROUND((SUM(BG83:BG102)),  2)</f>
        <v>0</v>
      </c>
      <c r="G35" s="33"/>
      <c r="H35" s="33"/>
      <c r="I35" s="142">
        <v>0.20999999999999999</v>
      </c>
      <c r="J35" s="141">
        <f>0</f>
        <v>0</v>
      </c>
      <c r="K35" s="33"/>
      <c r="L35" s="12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26" t="s">
        <v>46</v>
      </c>
      <c r="F36" s="141">
        <f>ROUND((SUM(BH83:BH102)),  2)</f>
        <v>0</v>
      </c>
      <c r="G36" s="33"/>
      <c r="H36" s="33"/>
      <c r="I36" s="142">
        <v>0.12</v>
      </c>
      <c r="J36" s="141">
        <f>0</f>
        <v>0</v>
      </c>
      <c r="K36" s="33"/>
      <c r="L36" s="12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26" t="s">
        <v>47</v>
      </c>
      <c r="F37" s="141">
        <f>ROUND((SUM(BI83:BI102)),  2)</f>
        <v>0</v>
      </c>
      <c r="G37" s="33"/>
      <c r="H37" s="33"/>
      <c r="I37" s="142">
        <v>0</v>
      </c>
      <c r="J37" s="141">
        <f>0</f>
        <v>0</v>
      </c>
      <c r="K37" s="33"/>
      <c r="L37" s="12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2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43"/>
      <c r="D39" s="144" t="s">
        <v>48</v>
      </c>
      <c r="E39" s="145"/>
      <c r="F39" s="145"/>
      <c r="G39" s="146" t="s">
        <v>49</v>
      </c>
      <c r="H39" s="147" t="s">
        <v>50</v>
      </c>
      <c r="I39" s="145"/>
      <c r="J39" s="148">
        <f>SUM(J30:J37)</f>
        <v>73064.639999999999</v>
      </c>
      <c r="K39" s="149"/>
      <c r="L39" s="12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2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2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92</v>
      </c>
      <c r="D45" s="35"/>
      <c r="E45" s="35"/>
      <c r="F45" s="35"/>
      <c r="G45" s="35"/>
      <c r="H45" s="35"/>
      <c r="I45" s="35"/>
      <c r="J45" s="35"/>
      <c r="K45" s="35"/>
      <c r="L45" s="12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2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14</v>
      </c>
      <c r="D47" s="35"/>
      <c r="E47" s="35"/>
      <c r="F47" s="35"/>
      <c r="G47" s="35"/>
      <c r="H47" s="35"/>
      <c r="I47" s="35"/>
      <c r="J47" s="35"/>
      <c r="K47" s="35"/>
      <c r="L47" s="12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54" t="str">
        <f>E7</f>
        <v>SPŠ a VOŠ Písek - Obnova dešťové kanalizace</v>
      </c>
      <c r="F48" s="30"/>
      <c r="G48" s="30"/>
      <c r="H48" s="30"/>
      <c r="I48" s="35"/>
      <c r="J48" s="35"/>
      <c r="K48" s="35"/>
      <c r="L48" s="12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90</v>
      </c>
      <c r="D49" s="35"/>
      <c r="E49" s="35"/>
      <c r="F49" s="35"/>
      <c r="G49" s="35"/>
      <c r="H49" s="35"/>
      <c r="I49" s="35"/>
      <c r="J49" s="35"/>
      <c r="K49" s="35"/>
      <c r="L49" s="12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26_03_01_00 - Vedlejší rozpočtové náklady</v>
      </c>
      <c r="F50" s="35"/>
      <c r="G50" s="35"/>
      <c r="H50" s="35"/>
      <c r="I50" s="35"/>
      <c r="J50" s="35"/>
      <c r="K50" s="35"/>
      <c r="L50" s="12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2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19</v>
      </c>
      <c r="D52" s="35"/>
      <c r="E52" s="35"/>
      <c r="F52" s="27" t="str">
        <f>F12</f>
        <v>Písek</v>
      </c>
      <c r="G52" s="35"/>
      <c r="H52" s="35"/>
      <c r="I52" s="30" t="s">
        <v>21</v>
      </c>
      <c r="J52" s="66" t="str">
        <f>IF(J12="","",J12)</f>
        <v>25. 2. 2026</v>
      </c>
      <c r="K52" s="35"/>
      <c r="L52" s="12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2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23</v>
      </c>
      <c r="D54" s="35"/>
      <c r="E54" s="35"/>
      <c r="F54" s="27" t="str">
        <f>E15</f>
        <v>SPŠ a VOŠ Písek</v>
      </c>
      <c r="G54" s="35"/>
      <c r="H54" s="35"/>
      <c r="I54" s="30" t="s">
        <v>31</v>
      </c>
      <c r="J54" s="31" t="str">
        <f>E21</f>
        <v>CajdaProjekt s.r.o.</v>
      </c>
      <c r="K54" s="35"/>
      <c r="L54" s="12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29</v>
      </c>
      <c r="D55" s="35"/>
      <c r="E55" s="35"/>
      <c r="F55" s="27" t="str">
        <f>IF(E18="","",E18)</f>
        <v xml:space="preserve"> </v>
      </c>
      <c r="G55" s="35"/>
      <c r="H55" s="35"/>
      <c r="I55" s="30" t="s">
        <v>35</v>
      </c>
      <c r="J55" s="31" t="str">
        <f>E24</f>
        <v xml:space="preserve"> </v>
      </c>
      <c r="K55" s="35"/>
      <c r="L55" s="12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2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55" t="s">
        <v>93</v>
      </c>
      <c r="D57" s="156"/>
      <c r="E57" s="156"/>
      <c r="F57" s="156"/>
      <c r="G57" s="156"/>
      <c r="H57" s="156"/>
      <c r="I57" s="156"/>
      <c r="J57" s="157" t="s">
        <v>94</v>
      </c>
      <c r="K57" s="156"/>
      <c r="L57" s="12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2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58" t="s">
        <v>70</v>
      </c>
      <c r="D59" s="35"/>
      <c r="E59" s="35"/>
      <c r="F59" s="35"/>
      <c r="G59" s="35"/>
      <c r="H59" s="35"/>
      <c r="I59" s="35"/>
      <c r="J59" s="96">
        <f>J83</f>
        <v>60384</v>
      </c>
      <c r="K59" s="35"/>
      <c r="L59" s="12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95</v>
      </c>
    </row>
    <row r="60" s="9" customFormat="1" ht="24.96" customHeight="1">
      <c r="A60" s="9"/>
      <c r="B60" s="159"/>
      <c r="C60" s="160"/>
      <c r="D60" s="161" t="s">
        <v>96</v>
      </c>
      <c r="E60" s="162"/>
      <c r="F60" s="162"/>
      <c r="G60" s="162"/>
      <c r="H60" s="162"/>
      <c r="I60" s="162"/>
      <c r="J60" s="163">
        <f>J84</f>
        <v>60384</v>
      </c>
      <c r="K60" s="160"/>
      <c r="L60" s="16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65"/>
      <c r="C61" s="166"/>
      <c r="D61" s="167" t="s">
        <v>97</v>
      </c>
      <c r="E61" s="168"/>
      <c r="F61" s="168"/>
      <c r="G61" s="168"/>
      <c r="H61" s="168"/>
      <c r="I61" s="168"/>
      <c r="J61" s="169">
        <f>J85</f>
        <v>35000</v>
      </c>
      <c r="K61" s="166"/>
      <c r="L61" s="17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65"/>
      <c r="C62" s="166"/>
      <c r="D62" s="167" t="s">
        <v>98</v>
      </c>
      <c r="E62" s="168"/>
      <c r="F62" s="168"/>
      <c r="G62" s="168"/>
      <c r="H62" s="168"/>
      <c r="I62" s="168"/>
      <c r="J62" s="169">
        <f>J94</f>
        <v>22384</v>
      </c>
      <c r="K62" s="166"/>
      <c r="L62" s="17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65"/>
      <c r="C63" s="166"/>
      <c r="D63" s="167" t="s">
        <v>99</v>
      </c>
      <c r="E63" s="168"/>
      <c r="F63" s="168"/>
      <c r="G63" s="168"/>
      <c r="H63" s="168"/>
      <c r="I63" s="168"/>
      <c r="J63" s="169">
        <f>J97</f>
        <v>3000</v>
      </c>
      <c r="K63" s="166"/>
      <c r="L63" s="17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33"/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128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s="2" customFormat="1" ht="6.96" customHeight="1">
      <c r="A65" s="33"/>
      <c r="B65" s="53"/>
      <c r="C65" s="54"/>
      <c r="D65" s="54"/>
      <c r="E65" s="54"/>
      <c r="F65" s="54"/>
      <c r="G65" s="54"/>
      <c r="H65" s="54"/>
      <c r="I65" s="54"/>
      <c r="J65" s="54"/>
      <c r="K65" s="54"/>
      <c r="L65" s="128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9" s="2" customFormat="1" ht="6.96" customHeight="1">
      <c r="A69" s="33"/>
      <c r="B69" s="55"/>
      <c r="C69" s="56"/>
      <c r="D69" s="56"/>
      <c r="E69" s="56"/>
      <c r="F69" s="56"/>
      <c r="G69" s="56"/>
      <c r="H69" s="56"/>
      <c r="I69" s="56"/>
      <c r="J69" s="56"/>
      <c r="K69" s="56"/>
      <c r="L69" s="128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="2" customFormat="1" ht="24.96" customHeight="1">
      <c r="A70" s="33"/>
      <c r="B70" s="34"/>
      <c r="C70" s="24" t="s">
        <v>100</v>
      </c>
      <c r="D70" s="35"/>
      <c r="E70" s="35"/>
      <c r="F70" s="35"/>
      <c r="G70" s="35"/>
      <c r="H70" s="35"/>
      <c r="I70" s="35"/>
      <c r="J70" s="35"/>
      <c r="K70" s="35"/>
      <c r="L70" s="128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="2" customFormat="1" ht="6.96" customHeight="1">
      <c r="A71" s="33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128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="2" customFormat="1" ht="12" customHeight="1">
      <c r="A72" s="33"/>
      <c r="B72" s="34"/>
      <c r="C72" s="30" t="s">
        <v>14</v>
      </c>
      <c r="D72" s="35"/>
      <c r="E72" s="35"/>
      <c r="F72" s="35"/>
      <c r="G72" s="35"/>
      <c r="H72" s="35"/>
      <c r="I72" s="35"/>
      <c r="J72" s="35"/>
      <c r="K72" s="35"/>
      <c r="L72" s="128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="2" customFormat="1" ht="16.5" customHeight="1">
      <c r="A73" s="33"/>
      <c r="B73" s="34"/>
      <c r="C73" s="35"/>
      <c r="D73" s="35"/>
      <c r="E73" s="154" t="str">
        <f>E7</f>
        <v>SPŠ a VOŠ Písek - Obnova dešťové kanalizace</v>
      </c>
      <c r="F73" s="30"/>
      <c r="G73" s="30"/>
      <c r="H73" s="30"/>
      <c r="I73" s="35"/>
      <c r="J73" s="35"/>
      <c r="K73" s="35"/>
      <c r="L73" s="12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12" customHeight="1">
      <c r="A74" s="33"/>
      <c r="B74" s="34"/>
      <c r="C74" s="30" t="s">
        <v>90</v>
      </c>
      <c r="D74" s="35"/>
      <c r="E74" s="35"/>
      <c r="F74" s="35"/>
      <c r="G74" s="35"/>
      <c r="H74" s="35"/>
      <c r="I74" s="35"/>
      <c r="J74" s="35"/>
      <c r="K74" s="35"/>
      <c r="L74" s="12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="2" customFormat="1" ht="16.5" customHeight="1">
      <c r="A75" s="33"/>
      <c r="B75" s="34"/>
      <c r="C75" s="35"/>
      <c r="D75" s="35"/>
      <c r="E75" s="63" t="str">
        <f>E9</f>
        <v>26_03_01_00 - Vedlejší rozpočtové náklady</v>
      </c>
      <c r="F75" s="35"/>
      <c r="G75" s="35"/>
      <c r="H75" s="35"/>
      <c r="I75" s="35"/>
      <c r="J75" s="35"/>
      <c r="K75" s="35"/>
      <c r="L75" s="128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="2" customFormat="1" ht="6.96" customHeight="1">
      <c r="A76" s="33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128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="2" customFormat="1" ht="12" customHeight="1">
      <c r="A77" s="33"/>
      <c r="B77" s="34"/>
      <c r="C77" s="30" t="s">
        <v>19</v>
      </c>
      <c r="D77" s="35"/>
      <c r="E77" s="35"/>
      <c r="F77" s="27" t="str">
        <f>F12</f>
        <v>Písek</v>
      </c>
      <c r="G77" s="35"/>
      <c r="H77" s="35"/>
      <c r="I77" s="30" t="s">
        <v>21</v>
      </c>
      <c r="J77" s="66" t="str">
        <f>IF(J12="","",J12)</f>
        <v>25. 2. 2026</v>
      </c>
      <c r="K77" s="35"/>
      <c r="L77" s="128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="2" customFormat="1" ht="6.96" customHeight="1">
      <c r="A78" s="33"/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12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15.15" customHeight="1">
      <c r="A79" s="33"/>
      <c r="B79" s="34"/>
      <c r="C79" s="30" t="s">
        <v>23</v>
      </c>
      <c r="D79" s="35"/>
      <c r="E79" s="35"/>
      <c r="F79" s="27" t="str">
        <f>E15</f>
        <v>SPŠ a VOŠ Písek</v>
      </c>
      <c r="G79" s="35"/>
      <c r="H79" s="35"/>
      <c r="I79" s="30" t="s">
        <v>31</v>
      </c>
      <c r="J79" s="31" t="str">
        <f>E21</f>
        <v>CajdaProjekt s.r.o.</v>
      </c>
      <c r="K79" s="35"/>
      <c r="L79" s="12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15.15" customHeight="1">
      <c r="A80" s="33"/>
      <c r="B80" s="34"/>
      <c r="C80" s="30" t="s">
        <v>29</v>
      </c>
      <c r="D80" s="35"/>
      <c r="E80" s="35"/>
      <c r="F80" s="27" t="str">
        <f>IF(E18="","",E18)</f>
        <v xml:space="preserve"> </v>
      </c>
      <c r="G80" s="35"/>
      <c r="H80" s="35"/>
      <c r="I80" s="30" t="s">
        <v>35</v>
      </c>
      <c r="J80" s="31" t="str">
        <f>E24</f>
        <v xml:space="preserve"> </v>
      </c>
      <c r="K80" s="35"/>
      <c r="L80" s="12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0.32" customHeight="1">
      <c r="A81" s="33"/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12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11" customFormat="1" ht="29.28" customHeight="1">
      <c r="A82" s="171"/>
      <c r="B82" s="172"/>
      <c r="C82" s="173" t="s">
        <v>101</v>
      </c>
      <c r="D82" s="174" t="s">
        <v>57</v>
      </c>
      <c r="E82" s="174" t="s">
        <v>53</v>
      </c>
      <c r="F82" s="174" t="s">
        <v>54</v>
      </c>
      <c r="G82" s="174" t="s">
        <v>102</v>
      </c>
      <c r="H82" s="174" t="s">
        <v>103</v>
      </c>
      <c r="I82" s="174" t="s">
        <v>104</v>
      </c>
      <c r="J82" s="174" t="s">
        <v>94</v>
      </c>
      <c r="K82" s="175" t="s">
        <v>105</v>
      </c>
      <c r="L82" s="176"/>
      <c r="M82" s="86" t="s">
        <v>17</v>
      </c>
      <c r="N82" s="87" t="s">
        <v>42</v>
      </c>
      <c r="O82" s="87" t="s">
        <v>106</v>
      </c>
      <c r="P82" s="87" t="s">
        <v>107</v>
      </c>
      <c r="Q82" s="87" t="s">
        <v>108</v>
      </c>
      <c r="R82" s="87" t="s">
        <v>109</v>
      </c>
      <c r="S82" s="87" t="s">
        <v>110</v>
      </c>
      <c r="T82" s="88" t="s">
        <v>111</v>
      </c>
      <c r="U82" s="171"/>
      <c r="V82" s="171"/>
      <c r="W82" s="171"/>
      <c r="X82" s="171"/>
      <c r="Y82" s="171"/>
      <c r="Z82" s="171"/>
      <c r="AA82" s="171"/>
      <c r="AB82" s="171"/>
      <c r="AC82" s="171"/>
      <c r="AD82" s="171"/>
      <c r="AE82" s="171"/>
    </row>
    <row r="83" s="2" customFormat="1" ht="22.8" customHeight="1">
      <c r="A83" s="33"/>
      <c r="B83" s="34"/>
      <c r="C83" s="93" t="s">
        <v>112</v>
      </c>
      <c r="D83" s="35"/>
      <c r="E83" s="35"/>
      <c r="F83" s="35"/>
      <c r="G83" s="35"/>
      <c r="H83" s="35"/>
      <c r="I83" s="35"/>
      <c r="J83" s="177">
        <f>BK83</f>
        <v>60384</v>
      </c>
      <c r="K83" s="35"/>
      <c r="L83" s="39"/>
      <c r="M83" s="89"/>
      <c r="N83" s="178"/>
      <c r="O83" s="90"/>
      <c r="P83" s="179">
        <f>P84</f>
        <v>0</v>
      </c>
      <c r="Q83" s="90"/>
      <c r="R83" s="179">
        <f>R84</f>
        <v>0</v>
      </c>
      <c r="S83" s="90"/>
      <c r="T83" s="180">
        <f>T84</f>
        <v>0</v>
      </c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T83" s="18" t="s">
        <v>71</v>
      </c>
      <c r="AU83" s="18" t="s">
        <v>95</v>
      </c>
      <c r="BK83" s="181">
        <f>BK84</f>
        <v>60384</v>
      </c>
    </row>
    <row r="84" s="12" customFormat="1" ht="25.92" customHeight="1">
      <c r="A84" s="12"/>
      <c r="B84" s="182"/>
      <c r="C84" s="183"/>
      <c r="D84" s="184" t="s">
        <v>71</v>
      </c>
      <c r="E84" s="185" t="s">
        <v>113</v>
      </c>
      <c r="F84" s="185" t="s">
        <v>78</v>
      </c>
      <c r="G84" s="183"/>
      <c r="H84" s="183"/>
      <c r="I84" s="183"/>
      <c r="J84" s="186">
        <f>BK84</f>
        <v>60384</v>
      </c>
      <c r="K84" s="183"/>
      <c r="L84" s="187"/>
      <c r="M84" s="188"/>
      <c r="N84" s="189"/>
      <c r="O84" s="189"/>
      <c r="P84" s="190">
        <f>P85+P94+P97</f>
        <v>0</v>
      </c>
      <c r="Q84" s="189"/>
      <c r="R84" s="190">
        <f>R85+R94+R97</f>
        <v>0</v>
      </c>
      <c r="S84" s="189"/>
      <c r="T84" s="191">
        <f>T85+T94+T97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192" t="s">
        <v>114</v>
      </c>
      <c r="AT84" s="193" t="s">
        <v>71</v>
      </c>
      <c r="AU84" s="193" t="s">
        <v>72</v>
      </c>
      <c r="AY84" s="192" t="s">
        <v>115</v>
      </c>
      <c r="BK84" s="194">
        <f>BK85+BK94+BK97</f>
        <v>60384</v>
      </c>
    </row>
    <row r="85" s="12" customFormat="1" ht="22.8" customHeight="1">
      <c r="A85" s="12"/>
      <c r="B85" s="182"/>
      <c r="C85" s="183"/>
      <c r="D85" s="184" t="s">
        <v>71</v>
      </c>
      <c r="E85" s="195" t="s">
        <v>116</v>
      </c>
      <c r="F85" s="195" t="s">
        <v>117</v>
      </c>
      <c r="G85" s="183"/>
      <c r="H85" s="183"/>
      <c r="I85" s="183"/>
      <c r="J85" s="196">
        <f>BK85</f>
        <v>35000</v>
      </c>
      <c r="K85" s="183"/>
      <c r="L85" s="187"/>
      <c r="M85" s="188"/>
      <c r="N85" s="189"/>
      <c r="O85" s="189"/>
      <c r="P85" s="190">
        <f>SUM(P86:P93)</f>
        <v>0</v>
      </c>
      <c r="Q85" s="189"/>
      <c r="R85" s="190">
        <f>SUM(R86:R93)</f>
        <v>0</v>
      </c>
      <c r="S85" s="189"/>
      <c r="T85" s="191">
        <f>SUM(T86:T93)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192" t="s">
        <v>114</v>
      </c>
      <c r="AT85" s="193" t="s">
        <v>71</v>
      </c>
      <c r="AU85" s="193" t="s">
        <v>80</v>
      </c>
      <c r="AY85" s="192" t="s">
        <v>115</v>
      </c>
      <c r="BK85" s="194">
        <f>SUM(BK86:BK93)</f>
        <v>35000</v>
      </c>
    </row>
    <row r="86" s="2" customFormat="1" ht="16.5" customHeight="1">
      <c r="A86" s="33"/>
      <c r="B86" s="34"/>
      <c r="C86" s="197" t="s">
        <v>80</v>
      </c>
      <c r="D86" s="197" t="s">
        <v>118</v>
      </c>
      <c r="E86" s="198" t="s">
        <v>119</v>
      </c>
      <c r="F86" s="199" t="s">
        <v>120</v>
      </c>
      <c r="G86" s="200" t="s">
        <v>121</v>
      </c>
      <c r="H86" s="201">
        <v>1</v>
      </c>
      <c r="I86" s="202">
        <v>5000</v>
      </c>
      <c r="J86" s="202">
        <f>ROUND(I86*H86,2)</f>
        <v>5000</v>
      </c>
      <c r="K86" s="199" t="s">
        <v>122</v>
      </c>
      <c r="L86" s="39"/>
      <c r="M86" s="203" t="s">
        <v>17</v>
      </c>
      <c r="N86" s="204" t="s">
        <v>43</v>
      </c>
      <c r="O86" s="205">
        <v>0</v>
      </c>
      <c r="P86" s="205">
        <f>O86*H86</f>
        <v>0</v>
      </c>
      <c r="Q86" s="205">
        <v>0</v>
      </c>
      <c r="R86" s="205">
        <f>Q86*H86</f>
        <v>0</v>
      </c>
      <c r="S86" s="205">
        <v>0</v>
      </c>
      <c r="T86" s="206">
        <f>S86*H86</f>
        <v>0</v>
      </c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R86" s="207" t="s">
        <v>123</v>
      </c>
      <c r="AT86" s="207" t="s">
        <v>118</v>
      </c>
      <c r="AU86" s="207" t="s">
        <v>82</v>
      </c>
      <c r="AY86" s="18" t="s">
        <v>115</v>
      </c>
      <c r="BE86" s="208">
        <f>IF(N86="základní",J86,0)</f>
        <v>5000</v>
      </c>
      <c r="BF86" s="208">
        <f>IF(N86="snížená",J86,0)</f>
        <v>0</v>
      </c>
      <c r="BG86" s="208">
        <f>IF(N86="zákl. přenesená",J86,0)</f>
        <v>0</v>
      </c>
      <c r="BH86" s="208">
        <f>IF(N86="sníž. přenesená",J86,0)</f>
        <v>0</v>
      </c>
      <c r="BI86" s="208">
        <f>IF(N86="nulová",J86,0)</f>
        <v>0</v>
      </c>
      <c r="BJ86" s="18" t="s">
        <v>80</v>
      </c>
      <c r="BK86" s="208">
        <f>ROUND(I86*H86,2)</f>
        <v>5000</v>
      </c>
      <c r="BL86" s="18" t="s">
        <v>123</v>
      </c>
      <c r="BM86" s="207" t="s">
        <v>124</v>
      </c>
    </row>
    <row r="87" s="2" customFormat="1">
      <c r="A87" s="33"/>
      <c r="B87" s="34"/>
      <c r="C87" s="35"/>
      <c r="D87" s="209" t="s">
        <v>125</v>
      </c>
      <c r="E87" s="35"/>
      <c r="F87" s="210" t="s">
        <v>126</v>
      </c>
      <c r="G87" s="35"/>
      <c r="H87" s="35"/>
      <c r="I87" s="35"/>
      <c r="J87" s="35"/>
      <c r="K87" s="35"/>
      <c r="L87" s="39"/>
      <c r="M87" s="211"/>
      <c r="N87" s="212"/>
      <c r="O87" s="78"/>
      <c r="P87" s="78"/>
      <c r="Q87" s="78"/>
      <c r="R87" s="78"/>
      <c r="S87" s="78"/>
      <c r="T87" s="79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T87" s="18" t="s">
        <v>125</v>
      </c>
      <c r="AU87" s="18" t="s">
        <v>82</v>
      </c>
    </row>
    <row r="88" s="2" customFormat="1">
      <c r="A88" s="33"/>
      <c r="B88" s="34"/>
      <c r="C88" s="35"/>
      <c r="D88" s="213" t="s">
        <v>127</v>
      </c>
      <c r="E88" s="35"/>
      <c r="F88" s="214" t="s">
        <v>128</v>
      </c>
      <c r="G88" s="35"/>
      <c r="H88" s="35"/>
      <c r="I88" s="35"/>
      <c r="J88" s="35"/>
      <c r="K88" s="35"/>
      <c r="L88" s="39"/>
      <c r="M88" s="211"/>
      <c r="N88" s="212"/>
      <c r="O88" s="78"/>
      <c r="P88" s="78"/>
      <c r="Q88" s="78"/>
      <c r="R88" s="78"/>
      <c r="S88" s="78"/>
      <c r="T88" s="79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T88" s="18" t="s">
        <v>127</v>
      </c>
      <c r="AU88" s="18" t="s">
        <v>82</v>
      </c>
    </row>
    <row r="89" s="2" customFormat="1" ht="16.5" customHeight="1">
      <c r="A89" s="33"/>
      <c r="B89" s="34"/>
      <c r="C89" s="197" t="s">
        <v>82</v>
      </c>
      <c r="D89" s="197" t="s">
        <v>118</v>
      </c>
      <c r="E89" s="198" t="s">
        <v>129</v>
      </c>
      <c r="F89" s="199" t="s">
        <v>130</v>
      </c>
      <c r="G89" s="200" t="s">
        <v>131</v>
      </c>
      <c r="H89" s="201">
        <v>1</v>
      </c>
      <c r="I89" s="202">
        <v>12000</v>
      </c>
      <c r="J89" s="202">
        <f>ROUND(I89*H89,2)</f>
        <v>12000</v>
      </c>
      <c r="K89" s="199" t="s">
        <v>122</v>
      </c>
      <c r="L89" s="39"/>
      <c r="M89" s="203" t="s">
        <v>17</v>
      </c>
      <c r="N89" s="204" t="s">
        <v>43</v>
      </c>
      <c r="O89" s="205">
        <v>0</v>
      </c>
      <c r="P89" s="205">
        <f>O89*H89</f>
        <v>0</v>
      </c>
      <c r="Q89" s="205">
        <v>0</v>
      </c>
      <c r="R89" s="205">
        <f>Q89*H89</f>
        <v>0</v>
      </c>
      <c r="S89" s="205">
        <v>0</v>
      </c>
      <c r="T89" s="206">
        <f>S89*H89</f>
        <v>0</v>
      </c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R89" s="207" t="s">
        <v>123</v>
      </c>
      <c r="AT89" s="207" t="s">
        <v>118</v>
      </c>
      <c r="AU89" s="207" t="s">
        <v>82</v>
      </c>
      <c r="AY89" s="18" t="s">
        <v>115</v>
      </c>
      <c r="BE89" s="208">
        <f>IF(N89="základní",J89,0)</f>
        <v>12000</v>
      </c>
      <c r="BF89" s="208">
        <f>IF(N89="snížená",J89,0)</f>
        <v>0</v>
      </c>
      <c r="BG89" s="208">
        <f>IF(N89="zákl. přenesená",J89,0)</f>
        <v>0</v>
      </c>
      <c r="BH89" s="208">
        <f>IF(N89="sníž. přenesená",J89,0)</f>
        <v>0</v>
      </c>
      <c r="BI89" s="208">
        <f>IF(N89="nulová",J89,0)</f>
        <v>0</v>
      </c>
      <c r="BJ89" s="18" t="s">
        <v>80</v>
      </c>
      <c r="BK89" s="208">
        <f>ROUND(I89*H89,2)</f>
        <v>12000</v>
      </c>
      <c r="BL89" s="18" t="s">
        <v>123</v>
      </c>
      <c r="BM89" s="207" t="s">
        <v>132</v>
      </c>
    </row>
    <row r="90" s="2" customFormat="1">
      <c r="A90" s="33"/>
      <c r="B90" s="34"/>
      <c r="C90" s="35"/>
      <c r="D90" s="209" t="s">
        <v>125</v>
      </c>
      <c r="E90" s="35"/>
      <c r="F90" s="210" t="s">
        <v>133</v>
      </c>
      <c r="G90" s="35"/>
      <c r="H90" s="35"/>
      <c r="I90" s="35"/>
      <c r="J90" s="35"/>
      <c r="K90" s="35"/>
      <c r="L90" s="39"/>
      <c r="M90" s="211"/>
      <c r="N90" s="212"/>
      <c r="O90" s="78"/>
      <c r="P90" s="78"/>
      <c r="Q90" s="78"/>
      <c r="R90" s="78"/>
      <c r="S90" s="78"/>
      <c r="T90" s="79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T90" s="18" t="s">
        <v>125</v>
      </c>
      <c r="AU90" s="18" t="s">
        <v>82</v>
      </c>
    </row>
    <row r="91" s="2" customFormat="1" ht="16.5" customHeight="1">
      <c r="A91" s="33"/>
      <c r="B91" s="34"/>
      <c r="C91" s="197" t="s">
        <v>134</v>
      </c>
      <c r="D91" s="197" t="s">
        <v>118</v>
      </c>
      <c r="E91" s="198" t="s">
        <v>135</v>
      </c>
      <c r="F91" s="199" t="s">
        <v>136</v>
      </c>
      <c r="G91" s="200" t="s">
        <v>131</v>
      </c>
      <c r="H91" s="201">
        <v>1</v>
      </c>
      <c r="I91" s="202">
        <v>8000</v>
      </c>
      <c r="J91" s="202">
        <f>ROUND(I91*H91,2)</f>
        <v>8000</v>
      </c>
      <c r="K91" s="199" t="s">
        <v>122</v>
      </c>
      <c r="L91" s="39"/>
      <c r="M91" s="203" t="s">
        <v>17</v>
      </c>
      <c r="N91" s="204" t="s">
        <v>43</v>
      </c>
      <c r="O91" s="205">
        <v>0</v>
      </c>
      <c r="P91" s="205">
        <f>O91*H91</f>
        <v>0</v>
      </c>
      <c r="Q91" s="205">
        <v>0</v>
      </c>
      <c r="R91" s="205">
        <f>Q91*H91</f>
        <v>0</v>
      </c>
      <c r="S91" s="205">
        <v>0</v>
      </c>
      <c r="T91" s="206">
        <f>S91*H91</f>
        <v>0</v>
      </c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R91" s="207" t="s">
        <v>123</v>
      </c>
      <c r="AT91" s="207" t="s">
        <v>118</v>
      </c>
      <c r="AU91" s="207" t="s">
        <v>82</v>
      </c>
      <c r="AY91" s="18" t="s">
        <v>115</v>
      </c>
      <c r="BE91" s="208">
        <f>IF(N91="základní",J91,0)</f>
        <v>8000</v>
      </c>
      <c r="BF91" s="208">
        <f>IF(N91="snížená",J91,0)</f>
        <v>0</v>
      </c>
      <c r="BG91" s="208">
        <f>IF(N91="zákl. přenesená",J91,0)</f>
        <v>0</v>
      </c>
      <c r="BH91" s="208">
        <f>IF(N91="sníž. přenesená",J91,0)</f>
        <v>0</v>
      </c>
      <c r="BI91" s="208">
        <f>IF(N91="nulová",J91,0)</f>
        <v>0</v>
      </c>
      <c r="BJ91" s="18" t="s">
        <v>80</v>
      </c>
      <c r="BK91" s="208">
        <f>ROUND(I91*H91,2)</f>
        <v>8000</v>
      </c>
      <c r="BL91" s="18" t="s">
        <v>123</v>
      </c>
      <c r="BM91" s="207" t="s">
        <v>137</v>
      </c>
    </row>
    <row r="92" s="2" customFormat="1">
      <c r="A92" s="33"/>
      <c r="B92" s="34"/>
      <c r="C92" s="35"/>
      <c r="D92" s="209" t="s">
        <v>125</v>
      </c>
      <c r="E92" s="35"/>
      <c r="F92" s="210" t="s">
        <v>138</v>
      </c>
      <c r="G92" s="35"/>
      <c r="H92" s="35"/>
      <c r="I92" s="35"/>
      <c r="J92" s="35"/>
      <c r="K92" s="35"/>
      <c r="L92" s="39"/>
      <c r="M92" s="211"/>
      <c r="N92" s="212"/>
      <c r="O92" s="78"/>
      <c r="P92" s="78"/>
      <c r="Q92" s="78"/>
      <c r="R92" s="78"/>
      <c r="S92" s="78"/>
      <c r="T92" s="79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125</v>
      </c>
      <c r="AU92" s="18" t="s">
        <v>82</v>
      </c>
    </row>
    <row r="93" s="2" customFormat="1" ht="16.5" customHeight="1">
      <c r="A93" s="33"/>
      <c r="B93" s="34"/>
      <c r="C93" s="197" t="s">
        <v>139</v>
      </c>
      <c r="D93" s="197" t="s">
        <v>118</v>
      </c>
      <c r="E93" s="198" t="s">
        <v>140</v>
      </c>
      <c r="F93" s="199" t="s">
        <v>141</v>
      </c>
      <c r="G93" s="200" t="s">
        <v>142</v>
      </c>
      <c r="H93" s="201">
        <v>1</v>
      </c>
      <c r="I93" s="202">
        <v>10000</v>
      </c>
      <c r="J93" s="202">
        <f>ROUND(I93*H93,2)</f>
        <v>10000</v>
      </c>
      <c r="K93" s="199" t="s">
        <v>17</v>
      </c>
      <c r="L93" s="39"/>
      <c r="M93" s="203" t="s">
        <v>17</v>
      </c>
      <c r="N93" s="204" t="s">
        <v>43</v>
      </c>
      <c r="O93" s="205">
        <v>0</v>
      </c>
      <c r="P93" s="205">
        <f>O93*H93</f>
        <v>0</v>
      </c>
      <c r="Q93" s="205">
        <v>0</v>
      </c>
      <c r="R93" s="205">
        <f>Q93*H93</f>
        <v>0</v>
      </c>
      <c r="S93" s="205">
        <v>0</v>
      </c>
      <c r="T93" s="206">
        <f>S93*H93</f>
        <v>0</v>
      </c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R93" s="207" t="s">
        <v>123</v>
      </c>
      <c r="AT93" s="207" t="s">
        <v>118</v>
      </c>
      <c r="AU93" s="207" t="s">
        <v>82</v>
      </c>
      <c r="AY93" s="18" t="s">
        <v>115</v>
      </c>
      <c r="BE93" s="208">
        <f>IF(N93="základní",J93,0)</f>
        <v>10000</v>
      </c>
      <c r="BF93" s="208">
        <f>IF(N93="snížená",J93,0)</f>
        <v>0</v>
      </c>
      <c r="BG93" s="208">
        <f>IF(N93="zákl. přenesená",J93,0)</f>
        <v>0</v>
      </c>
      <c r="BH93" s="208">
        <f>IF(N93="sníž. přenesená",J93,0)</f>
        <v>0</v>
      </c>
      <c r="BI93" s="208">
        <f>IF(N93="nulová",J93,0)</f>
        <v>0</v>
      </c>
      <c r="BJ93" s="18" t="s">
        <v>80</v>
      </c>
      <c r="BK93" s="208">
        <f>ROUND(I93*H93,2)</f>
        <v>10000</v>
      </c>
      <c r="BL93" s="18" t="s">
        <v>123</v>
      </c>
      <c r="BM93" s="207" t="s">
        <v>143</v>
      </c>
    </row>
    <row r="94" s="12" customFormat="1" ht="22.8" customHeight="1">
      <c r="A94" s="12"/>
      <c r="B94" s="182"/>
      <c r="C94" s="183"/>
      <c r="D94" s="184" t="s">
        <v>71</v>
      </c>
      <c r="E94" s="195" t="s">
        <v>144</v>
      </c>
      <c r="F94" s="195" t="s">
        <v>145</v>
      </c>
      <c r="G94" s="183"/>
      <c r="H94" s="183"/>
      <c r="I94" s="183"/>
      <c r="J94" s="196">
        <f>BK94</f>
        <v>22384</v>
      </c>
      <c r="K94" s="183"/>
      <c r="L94" s="187"/>
      <c r="M94" s="188"/>
      <c r="N94" s="189"/>
      <c r="O94" s="189"/>
      <c r="P94" s="190">
        <f>SUM(P95:P96)</f>
        <v>0</v>
      </c>
      <c r="Q94" s="189"/>
      <c r="R94" s="190">
        <f>SUM(R95:R96)</f>
        <v>0</v>
      </c>
      <c r="S94" s="189"/>
      <c r="T94" s="191">
        <f>SUM(T95:T96)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192" t="s">
        <v>114</v>
      </c>
      <c r="AT94" s="193" t="s">
        <v>71</v>
      </c>
      <c r="AU94" s="193" t="s">
        <v>80</v>
      </c>
      <c r="AY94" s="192" t="s">
        <v>115</v>
      </c>
      <c r="BK94" s="194">
        <f>SUM(BK95:BK96)</f>
        <v>22384</v>
      </c>
    </row>
    <row r="95" s="2" customFormat="1" ht="16.5" customHeight="1">
      <c r="A95" s="33"/>
      <c r="B95" s="34"/>
      <c r="C95" s="197" t="s">
        <v>114</v>
      </c>
      <c r="D95" s="197" t="s">
        <v>118</v>
      </c>
      <c r="E95" s="198" t="s">
        <v>146</v>
      </c>
      <c r="F95" s="199" t="s">
        <v>145</v>
      </c>
      <c r="G95" s="200" t="s">
        <v>131</v>
      </c>
      <c r="H95" s="201">
        <v>1</v>
      </c>
      <c r="I95" s="202">
        <v>22384</v>
      </c>
      <c r="J95" s="202">
        <f>ROUND(I95*H95,2)</f>
        <v>22384</v>
      </c>
      <c r="K95" s="199" t="s">
        <v>122</v>
      </c>
      <c r="L95" s="39"/>
      <c r="M95" s="203" t="s">
        <v>17</v>
      </c>
      <c r="N95" s="204" t="s">
        <v>43</v>
      </c>
      <c r="O95" s="205">
        <v>0</v>
      </c>
      <c r="P95" s="205">
        <f>O95*H95</f>
        <v>0</v>
      </c>
      <c r="Q95" s="205">
        <v>0</v>
      </c>
      <c r="R95" s="205">
        <f>Q95*H95</f>
        <v>0</v>
      </c>
      <c r="S95" s="205">
        <v>0</v>
      </c>
      <c r="T95" s="206">
        <f>S95*H95</f>
        <v>0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207" t="s">
        <v>123</v>
      </c>
      <c r="AT95" s="207" t="s">
        <v>118</v>
      </c>
      <c r="AU95" s="207" t="s">
        <v>82</v>
      </c>
      <c r="AY95" s="18" t="s">
        <v>115</v>
      </c>
      <c r="BE95" s="208">
        <f>IF(N95="základní",J95,0)</f>
        <v>22384</v>
      </c>
      <c r="BF95" s="208">
        <f>IF(N95="snížená",J95,0)</f>
        <v>0</v>
      </c>
      <c r="BG95" s="208">
        <f>IF(N95="zákl. přenesená",J95,0)</f>
        <v>0</v>
      </c>
      <c r="BH95" s="208">
        <f>IF(N95="sníž. přenesená",J95,0)</f>
        <v>0</v>
      </c>
      <c r="BI95" s="208">
        <f>IF(N95="nulová",J95,0)</f>
        <v>0</v>
      </c>
      <c r="BJ95" s="18" t="s">
        <v>80</v>
      </c>
      <c r="BK95" s="208">
        <f>ROUND(I95*H95,2)</f>
        <v>22384</v>
      </c>
      <c r="BL95" s="18" t="s">
        <v>123</v>
      </c>
      <c r="BM95" s="207" t="s">
        <v>147</v>
      </c>
    </row>
    <row r="96" s="2" customFormat="1">
      <c r="A96" s="33"/>
      <c r="B96" s="34"/>
      <c r="C96" s="35"/>
      <c r="D96" s="209" t="s">
        <v>125</v>
      </c>
      <c r="E96" s="35"/>
      <c r="F96" s="210" t="s">
        <v>148</v>
      </c>
      <c r="G96" s="35"/>
      <c r="H96" s="35"/>
      <c r="I96" s="35"/>
      <c r="J96" s="35"/>
      <c r="K96" s="35"/>
      <c r="L96" s="39"/>
      <c r="M96" s="211"/>
      <c r="N96" s="212"/>
      <c r="O96" s="78"/>
      <c r="P96" s="78"/>
      <c r="Q96" s="78"/>
      <c r="R96" s="78"/>
      <c r="S96" s="78"/>
      <c r="T96" s="79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125</v>
      </c>
      <c r="AU96" s="18" t="s">
        <v>82</v>
      </c>
    </row>
    <row r="97" s="12" customFormat="1" ht="22.8" customHeight="1">
      <c r="A97" s="12"/>
      <c r="B97" s="182"/>
      <c r="C97" s="183"/>
      <c r="D97" s="184" t="s">
        <v>71</v>
      </c>
      <c r="E97" s="195" t="s">
        <v>149</v>
      </c>
      <c r="F97" s="195" t="s">
        <v>150</v>
      </c>
      <c r="G97" s="183"/>
      <c r="H97" s="183"/>
      <c r="I97" s="183"/>
      <c r="J97" s="196">
        <f>BK97</f>
        <v>3000</v>
      </c>
      <c r="K97" s="183"/>
      <c r="L97" s="187"/>
      <c r="M97" s="188"/>
      <c r="N97" s="189"/>
      <c r="O97" s="189"/>
      <c r="P97" s="190">
        <f>SUM(P98:P102)</f>
        <v>0</v>
      </c>
      <c r="Q97" s="189"/>
      <c r="R97" s="190">
        <f>SUM(R98:R102)</f>
        <v>0</v>
      </c>
      <c r="S97" s="189"/>
      <c r="T97" s="191">
        <f>SUM(T98:T102)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192" t="s">
        <v>114</v>
      </c>
      <c r="AT97" s="193" t="s">
        <v>71</v>
      </c>
      <c r="AU97" s="193" t="s">
        <v>80</v>
      </c>
      <c r="AY97" s="192" t="s">
        <v>115</v>
      </c>
      <c r="BK97" s="194">
        <f>SUM(BK98:BK102)</f>
        <v>3000</v>
      </c>
    </row>
    <row r="98" s="2" customFormat="1" ht="16.5" customHeight="1">
      <c r="A98" s="33"/>
      <c r="B98" s="34"/>
      <c r="C98" s="197" t="s">
        <v>151</v>
      </c>
      <c r="D98" s="197" t="s">
        <v>118</v>
      </c>
      <c r="E98" s="198" t="s">
        <v>152</v>
      </c>
      <c r="F98" s="199" t="s">
        <v>153</v>
      </c>
      <c r="G98" s="200" t="s">
        <v>131</v>
      </c>
      <c r="H98" s="201">
        <v>1</v>
      </c>
      <c r="I98" s="202">
        <v>2500</v>
      </c>
      <c r="J98" s="202">
        <f>ROUND(I98*H98,2)</f>
        <v>2500</v>
      </c>
      <c r="K98" s="199" t="s">
        <v>122</v>
      </c>
      <c r="L98" s="39"/>
      <c r="M98" s="203" t="s">
        <v>17</v>
      </c>
      <c r="N98" s="204" t="s">
        <v>43</v>
      </c>
      <c r="O98" s="205">
        <v>0</v>
      </c>
      <c r="P98" s="205">
        <f>O98*H98</f>
        <v>0</v>
      </c>
      <c r="Q98" s="205">
        <v>0</v>
      </c>
      <c r="R98" s="205">
        <f>Q98*H98</f>
        <v>0</v>
      </c>
      <c r="S98" s="205">
        <v>0</v>
      </c>
      <c r="T98" s="206">
        <f>S98*H98</f>
        <v>0</v>
      </c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R98" s="207" t="s">
        <v>123</v>
      </c>
      <c r="AT98" s="207" t="s">
        <v>118</v>
      </c>
      <c r="AU98" s="207" t="s">
        <v>82</v>
      </c>
      <c r="AY98" s="18" t="s">
        <v>115</v>
      </c>
      <c r="BE98" s="208">
        <f>IF(N98="základní",J98,0)</f>
        <v>2500</v>
      </c>
      <c r="BF98" s="208">
        <f>IF(N98="snížená",J98,0)</f>
        <v>0</v>
      </c>
      <c r="BG98" s="208">
        <f>IF(N98="zákl. přenesená",J98,0)</f>
        <v>0</v>
      </c>
      <c r="BH98" s="208">
        <f>IF(N98="sníž. přenesená",J98,0)</f>
        <v>0</v>
      </c>
      <c r="BI98" s="208">
        <f>IF(N98="nulová",J98,0)</f>
        <v>0</v>
      </c>
      <c r="BJ98" s="18" t="s">
        <v>80</v>
      </c>
      <c r="BK98" s="208">
        <f>ROUND(I98*H98,2)</f>
        <v>2500</v>
      </c>
      <c r="BL98" s="18" t="s">
        <v>123</v>
      </c>
      <c r="BM98" s="207" t="s">
        <v>154</v>
      </c>
    </row>
    <row r="99" s="2" customFormat="1">
      <c r="A99" s="33"/>
      <c r="B99" s="34"/>
      <c r="C99" s="35"/>
      <c r="D99" s="209" t="s">
        <v>125</v>
      </c>
      <c r="E99" s="35"/>
      <c r="F99" s="210" t="s">
        <v>155</v>
      </c>
      <c r="G99" s="35"/>
      <c r="H99" s="35"/>
      <c r="I99" s="35"/>
      <c r="J99" s="35"/>
      <c r="K99" s="35"/>
      <c r="L99" s="39"/>
      <c r="M99" s="211"/>
      <c r="N99" s="212"/>
      <c r="O99" s="78"/>
      <c r="P99" s="78"/>
      <c r="Q99" s="78"/>
      <c r="R99" s="78"/>
      <c r="S99" s="78"/>
      <c r="T99" s="79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T99" s="18" t="s">
        <v>125</v>
      </c>
      <c r="AU99" s="18" t="s">
        <v>82</v>
      </c>
    </row>
    <row r="100" s="2" customFormat="1">
      <c r="A100" s="33"/>
      <c r="B100" s="34"/>
      <c r="C100" s="35"/>
      <c r="D100" s="213" t="s">
        <v>127</v>
      </c>
      <c r="E100" s="35"/>
      <c r="F100" s="214" t="s">
        <v>156</v>
      </c>
      <c r="G100" s="35"/>
      <c r="H100" s="35"/>
      <c r="I100" s="35"/>
      <c r="J100" s="35"/>
      <c r="K100" s="35"/>
      <c r="L100" s="39"/>
      <c r="M100" s="211"/>
      <c r="N100" s="212"/>
      <c r="O100" s="78"/>
      <c r="P100" s="78"/>
      <c r="Q100" s="78"/>
      <c r="R100" s="78"/>
      <c r="S100" s="78"/>
      <c r="T100" s="79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T100" s="18" t="s">
        <v>127</v>
      </c>
      <c r="AU100" s="18" t="s">
        <v>82</v>
      </c>
    </row>
    <row r="101" s="2" customFormat="1" ht="16.5" customHeight="1">
      <c r="A101" s="33"/>
      <c r="B101" s="34"/>
      <c r="C101" s="197" t="s">
        <v>157</v>
      </c>
      <c r="D101" s="197" t="s">
        <v>118</v>
      </c>
      <c r="E101" s="198" t="s">
        <v>158</v>
      </c>
      <c r="F101" s="199" t="s">
        <v>159</v>
      </c>
      <c r="G101" s="200" t="s">
        <v>131</v>
      </c>
      <c r="H101" s="201">
        <v>1</v>
      </c>
      <c r="I101" s="202">
        <v>500</v>
      </c>
      <c r="J101" s="202">
        <f>ROUND(I101*H101,2)</f>
        <v>500</v>
      </c>
      <c r="K101" s="199" t="s">
        <v>122</v>
      </c>
      <c r="L101" s="39"/>
      <c r="M101" s="203" t="s">
        <v>17</v>
      </c>
      <c r="N101" s="204" t="s">
        <v>43</v>
      </c>
      <c r="O101" s="205">
        <v>0</v>
      </c>
      <c r="P101" s="205">
        <f>O101*H101</f>
        <v>0</v>
      </c>
      <c r="Q101" s="205">
        <v>0</v>
      </c>
      <c r="R101" s="205">
        <f>Q101*H101</f>
        <v>0</v>
      </c>
      <c r="S101" s="205">
        <v>0</v>
      </c>
      <c r="T101" s="206">
        <f>S101*H101</f>
        <v>0</v>
      </c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R101" s="207" t="s">
        <v>123</v>
      </c>
      <c r="AT101" s="207" t="s">
        <v>118</v>
      </c>
      <c r="AU101" s="207" t="s">
        <v>82</v>
      </c>
      <c r="AY101" s="18" t="s">
        <v>115</v>
      </c>
      <c r="BE101" s="208">
        <f>IF(N101="základní",J101,0)</f>
        <v>500</v>
      </c>
      <c r="BF101" s="208">
        <f>IF(N101="snížená",J101,0)</f>
        <v>0</v>
      </c>
      <c r="BG101" s="208">
        <f>IF(N101="zákl. přenesená",J101,0)</f>
        <v>0</v>
      </c>
      <c r="BH101" s="208">
        <f>IF(N101="sníž. přenesená",J101,0)</f>
        <v>0</v>
      </c>
      <c r="BI101" s="208">
        <f>IF(N101="nulová",J101,0)</f>
        <v>0</v>
      </c>
      <c r="BJ101" s="18" t="s">
        <v>80</v>
      </c>
      <c r="BK101" s="208">
        <f>ROUND(I101*H101,2)</f>
        <v>500</v>
      </c>
      <c r="BL101" s="18" t="s">
        <v>123</v>
      </c>
      <c r="BM101" s="207" t="s">
        <v>160</v>
      </c>
    </row>
    <row r="102" s="2" customFormat="1">
      <c r="A102" s="33"/>
      <c r="B102" s="34"/>
      <c r="C102" s="35"/>
      <c r="D102" s="209" t="s">
        <v>125</v>
      </c>
      <c r="E102" s="35"/>
      <c r="F102" s="210" t="s">
        <v>161</v>
      </c>
      <c r="G102" s="35"/>
      <c r="H102" s="35"/>
      <c r="I102" s="35"/>
      <c r="J102" s="35"/>
      <c r="K102" s="35"/>
      <c r="L102" s="39"/>
      <c r="M102" s="215"/>
      <c r="N102" s="216"/>
      <c r="O102" s="217"/>
      <c r="P102" s="217"/>
      <c r="Q102" s="217"/>
      <c r="R102" s="217"/>
      <c r="S102" s="217"/>
      <c r="T102" s="218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8" t="s">
        <v>125</v>
      </c>
      <c r="AU102" s="18" t="s">
        <v>82</v>
      </c>
    </row>
    <row r="103" s="2" customFormat="1" ht="6.96" customHeight="1">
      <c r="A103" s="33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39"/>
      <c r="M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</sheetData>
  <sheetProtection sheet="1" autoFilter="0" formatColumns="0" formatRows="0" objects="1" scenarios="1" spinCount="100000" saltValue="QFnY5xkhUfLquw6usPYrsl3OvSuh+il6zRV/0Tco00V2/giPYQw3NVhq56YUa7jkYGKUKbWkjmvhxI5vnU0CRw==" hashValue="mHf/HqXQF9C6ifRuHUoJQGDHBh6BtUsC8tN2sN6wIuoexPrkrYmWokj/5QHCe4Bv5afGuJ1br/YWxPbG1w34SQ==" algorithmName="SHA-512" password="D8BF"/>
  <autoFilter ref="C82:K102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011403000"/>
    <hyperlink ref="F90" r:id="rId2" display="https://podminky.urs.cz/item/CS_URS_2026_01/012303000"/>
    <hyperlink ref="F92" r:id="rId3" display="https://podminky.urs.cz/item/CS_URS_2026_01/013254000"/>
    <hyperlink ref="F96" r:id="rId4" display="https://podminky.urs.cz/item/CS_URS_2026_01/030001000"/>
    <hyperlink ref="F99" r:id="rId5" display="https://podminky.urs.cz/item/CS_URS_2026_01/041903000"/>
    <hyperlink ref="F102" r:id="rId6" display="https://podminky.urs.cz/item/CS_URS_2026_01/0493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</row>
    <row r="3" s="1" customFormat="1" ht="6.96" customHeight="1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21"/>
      <c r="AT3" s="18" t="s">
        <v>82</v>
      </c>
    </row>
    <row r="4" s="1" customFormat="1" ht="24.96" customHeight="1">
      <c r="B4" s="21"/>
      <c r="D4" s="124" t="s">
        <v>89</v>
      </c>
      <c r="L4" s="21"/>
      <c r="M4" s="125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26" t="s">
        <v>14</v>
      </c>
      <c r="L6" s="21"/>
    </row>
    <row r="7" s="1" customFormat="1" ht="16.5" customHeight="1">
      <c r="B7" s="21"/>
      <c r="E7" s="127" t="str">
        <f>'Rekapitulace stavby'!K6</f>
        <v>SPŠ a VOŠ Písek - Obnova dešťové kanalizace</v>
      </c>
      <c r="F7" s="126"/>
      <c r="G7" s="126"/>
      <c r="H7" s="126"/>
      <c r="L7" s="21"/>
    </row>
    <row r="8" s="2" customFormat="1" ht="12" customHeight="1">
      <c r="A8" s="33"/>
      <c r="B8" s="39"/>
      <c r="C8" s="33"/>
      <c r="D8" s="126" t="s">
        <v>90</v>
      </c>
      <c r="E8" s="33"/>
      <c r="F8" s="33"/>
      <c r="G8" s="33"/>
      <c r="H8" s="33"/>
      <c r="I8" s="33"/>
      <c r="J8" s="33"/>
      <c r="K8" s="33"/>
      <c r="L8" s="12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29" t="s">
        <v>162</v>
      </c>
      <c r="F9" s="33"/>
      <c r="G9" s="33"/>
      <c r="H9" s="33"/>
      <c r="I9" s="33"/>
      <c r="J9" s="33"/>
      <c r="K9" s="33"/>
      <c r="L9" s="12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2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26" t="s">
        <v>16</v>
      </c>
      <c r="E11" s="33"/>
      <c r="F11" s="130" t="s">
        <v>17</v>
      </c>
      <c r="G11" s="33"/>
      <c r="H11" s="33"/>
      <c r="I11" s="126" t="s">
        <v>18</v>
      </c>
      <c r="J11" s="130" t="s">
        <v>17</v>
      </c>
      <c r="K11" s="33"/>
      <c r="L11" s="12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26" t="s">
        <v>19</v>
      </c>
      <c r="E12" s="33"/>
      <c r="F12" s="130" t="s">
        <v>20</v>
      </c>
      <c r="G12" s="33"/>
      <c r="H12" s="33"/>
      <c r="I12" s="126" t="s">
        <v>21</v>
      </c>
      <c r="J12" s="131" t="str">
        <f>'Rekapitulace stavby'!AN8</f>
        <v>25. 2. 2026</v>
      </c>
      <c r="K12" s="33"/>
      <c r="L12" s="12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2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26" t="s">
        <v>23</v>
      </c>
      <c r="E14" s="33"/>
      <c r="F14" s="33"/>
      <c r="G14" s="33"/>
      <c r="H14" s="33"/>
      <c r="I14" s="126" t="s">
        <v>24</v>
      </c>
      <c r="J14" s="130" t="s">
        <v>25</v>
      </c>
      <c r="K14" s="33"/>
      <c r="L14" s="12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30" t="s">
        <v>26</v>
      </c>
      <c r="F15" s="33"/>
      <c r="G15" s="33"/>
      <c r="H15" s="33"/>
      <c r="I15" s="126" t="s">
        <v>27</v>
      </c>
      <c r="J15" s="130" t="s">
        <v>28</v>
      </c>
      <c r="K15" s="33"/>
      <c r="L15" s="12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2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26" t="s">
        <v>29</v>
      </c>
      <c r="E17" s="33"/>
      <c r="F17" s="33"/>
      <c r="G17" s="33"/>
      <c r="H17" s="33"/>
      <c r="I17" s="126" t="s">
        <v>24</v>
      </c>
      <c r="J17" s="130" t="str">
        <f>'Rekapitulace stavby'!AN13</f>
        <v/>
      </c>
      <c r="K17" s="33"/>
      <c r="L17" s="12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30" t="str">
        <f>'Rekapitulace stavby'!E14</f>
        <v xml:space="preserve"> </v>
      </c>
      <c r="F18" s="130"/>
      <c r="G18" s="130"/>
      <c r="H18" s="130"/>
      <c r="I18" s="126" t="s">
        <v>27</v>
      </c>
      <c r="J18" s="130" t="str">
        <f>'Rekapitulace stavby'!AN14</f>
        <v/>
      </c>
      <c r="K18" s="33"/>
      <c r="L18" s="12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2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26" t="s">
        <v>31</v>
      </c>
      <c r="E20" s="33"/>
      <c r="F20" s="33"/>
      <c r="G20" s="33"/>
      <c r="H20" s="33"/>
      <c r="I20" s="126" t="s">
        <v>24</v>
      </c>
      <c r="J20" s="130" t="s">
        <v>32</v>
      </c>
      <c r="K20" s="33"/>
      <c r="L20" s="12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30" t="s">
        <v>33</v>
      </c>
      <c r="F21" s="33"/>
      <c r="G21" s="33"/>
      <c r="H21" s="33"/>
      <c r="I21" s="126" t="s">
        <v>27</v>
      </c>
      <c r="J21" s="130" t="s">
        <v>17</v>
      </c>
      <c r="K21" s="33"/>
      <c r="L21" s="12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2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26" t="s">
        <v>35</v>
      </c>
      <c r="E23" s="33"/>
      <c r="F23" s="33"/>
      <c r="G23" s="33"/>
      <c r="H23" s="33"/>
      <c r="I23" s="126" t="s">
        <v>24</v>
      </c>
      <c r="J23" s="130" t="str">
        <f>IF('Rekapitulace stavby'!AN19="","",'Rekapitulace stavby'!AN19)</f>
        <v/>
      </c>
      <c r="K23" s="33"/>
      <c r="L23" s="12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30" t="str">
        <f>IF('Rekapitulace stavby'!E20="","",'Rekapitulace stavby'!E20)</f>
        <v xml:space="preserve"> </v>
      </c>
      <c r="F24" s="33"/>
      <c r="G24" s="33"/>
      <c r="H24" s="33"/>
      <c r="I24" s="126" t="s">
        <v>27</v>
      </c>
      <c r="J24" s="130" t="str">
        <f>IF('Rekapitulace stavby'!AN20="","",'Rekapitulace stavby'!AN20)</f>
        <v/>
      </c>
      <c r="K24" s="33"/>
      <c r="L24" s="12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2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26" t="s">
        <v>36</v>
      </c>
      <c r="E26" s="33"/>
      <c r="F26" s="33"/>
      <c r="G26" s="33"/>
      <c r="H26" s="33"/>
      <c r="I26" s="33"/>
      <c r="J26" s="33"/>
      <c r="K26" s="33"/>
      <c r="L26" s="12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16.5" customHeight="1">
      <c r="A27" s="132"/>
      <c r="B27" s="133"/>
      <c r="C27" s="132"/>
      <c r="D27" s="132"/>
      <c r="E27" s="134" t="s">
        <v>17</v>
      </c>
      <c r="F27" s="134"/>
      <c r="G27" s="134"/>
      <c r="H27" s="134"/>
      <c r="I27" s="132"/>
      <c r="J27" s="132"/>
      <c r="K27" s="132"/>
      <c r="L27" s="135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2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36"/>
      <c r="E29" s="136"/>
      <c r="F29" s="136"/>
      <c r="G29" s="136"/>
      <c r="H29" s="136"/>
      <c r="I29" s="136"/>
      <c r="J29" s="136"/>
      <c r="K29" s="136"/>
      <c r="L29" s="12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37" t="s">
        <v>38</v>
      </c>
      <c r="E30" s="33"/>
      <c r="F30" s="33"/>
      <c r="G30" s="33"/>
      <c r="H30" s="33"/>
      <c r="I30" s="33"/>
      <c r="J30" s="138">
        <f>ROUND(J92, 2)</f>
        <v>810099.03000000003</v>
      </c>
      <c r="K30" s="33"/>
      <c r="L30" s="12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36"/>
      <c r="E31" s="136"/>
      <c r="F31" s="136"/>
      <c r="G31" s="136"/>
      <c r="H31" s="136"/>
      <c r="I31" s="136"/>
      <c r="J31" s="136"/>
      <c r="K31" s="136"/>
      <c r="L31" s="12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39" t="s">
        <v>40</v>
      </c>
      <c r="G32" s="33"/>
      <c r="H32" s="33"/>
      <c r="I32" s="139" t="s">
        <v>39</v>
      </c>
      <c r="J32" s="139" t="s">
        <v>41</v>
      </c>
      <c r="K32" s="33"/>
      <c r="L32" s="12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0" t="s">
        <v>42</v>
      </c>
      <c r="E33" s="126" t="s">
        <v>43</v>
      </c>
      <c r="F33" s="141">
        <f>ROUND((SUM(BE92:BE438)),  2)</f>
        <v>810099.03000000003</v>
      </c>
      <c r="G33" s="33"/>
      <c r="H33" s="33"/>
      <c r="I33" s="142">
        <v>0.20999999999999999</v>
      </c>
      <c r="J33" s="141">
        <f>ROUND(((SUM(BE92:BE438))*I33),  2)</f>
        <v>170120.79999999999</v>
      </c>
      <c r="K33" s="33"/>
      <c r="L33" s="12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26" t="s">
        <v>44</v>
      </c>
      <c r="F34" s="141">
        <f>ROUND((SUM(BF92:BF438)),  2)</f>
        <v>0</v>
      </c>
      <c r="G34" s="33"/>
      <c r="H34" s="33"/>
      <c r="I34" s="142">
        <v>0.12</v>
      </c>
      <c r="J34" s="141">
        <f>ROUND(((SUM(BF92:BF438))*I34),  2)</f>
        <v>0</v>
      </c>
      <c r="K34" s="33"/>
      <c r="L34" s="12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26" t="s">
        <v>45</v>
      </c>
      <c r="F35" s="141">
        <f>ROUND((SUM(BG92:BG438)),  2)</f>
        <v>0</v>
      </c>
      <c r="G35" s="33"/>
      <c r="H35" s="33"/>
      <c r="I35" s="142">
        <v>0.20999999999999999</v>
      </c>
      <c r="J35" s="141">
        <f>0</f>
        <v>0</v>
      </c>
      <c r="K35" s="33"/>
      <c r="L35" s="12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26" t="s">
        <v>46</v>
      </c>
      <c r="F36" s="141">
        <f>ROUND((SUM(BH92:BH438)),  2)</f>
        <v>0</v>
      </c>
      <c r="G36" s="33"/>
      <c r="H36" s="33"/>
      <c r="I36" s="142">
        <v>0.12</v>
      </c>
      <c r="J36" s="141">
        <f>0</f>
        <v>0</v>
      </c>
      <c r="K36" s="33"/>
      <c r="L36" s="12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26" t="s">
        <v>47</v>
      </c>
      <c r="F37" s="141">
        <f>ROUND((SUM(BI92:BI438)),  2)</f>
        <v>0</v>
      </c>
      <c r="G37" s="33"/>
      <c r="H37" s="33"/>
      <c r="I37" s="142">
        <v>0</v>
      </c>
      <c r="J37" s="141">
        <f>0</f>
        <v>0</v>
      </c>
      <c r="K37" s="33"/>
      <c r="L37" s="12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2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43"/>
      <c r="D39" s="144" t="s">
        <v>48</v>
      </c>
      <c r="E39" s="145"/>
      <c r="F39" s="145"/>
      <c r="G39" s="146" t="s">
        <v>49</v>
      </c>
      <c r="H39" s="147" t="s">
        <v>50</v>
      </c>
      <c r="I39" s="145"/>
      <c r="J39" s="148">
        <f>SUM(J30:J37)</f>
        <v>980219.83000000007</v>
      </c>
      <c r="K39" s="149"/>
      <c r="L39" s="12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2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2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92</v>
      </c>
      <c r="D45" s="35"/>
      <c r="E45" s="35"/>
      <c r="F45" s="35"/>
      <c r="G45" s="35"/>
      <c r="H45" s="35"/>
      <c r="I45" s="35"/>
      <c r="J45" s="35"/>
      <c r="K45" s="35"/>
      <c r="L45" s="12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2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14</v>
      </c>
      <c r="D47" s="35"/>
      <c r="E47" s="35"/>
      <c r="F47" s="35"/>
      <c r="G47" s="35"/>
      <c r="H47" s="35"/>
      <c r="I47" s="35"/>
      <c r="J47" s="35"/>
      <c r="K47" s="35"/>
      <c r="L47" s="12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54" t="str">
        <f>E7</f>
        <v>SPŠ a VOŠ Písek - Obnova dešťové kanalizace</v>
      </c>
      <c r="F48" s="30"/>
      <c r="G48" s="30"/>
      <c r="H48" s="30"/>
      <c r="I48" s="35"/>
      <c r="J48" s="35"/>
      <c r="K48" s="35"/>
      <c r="L48" s="12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90</v>
      </c>
      <c r="D49" s="35"/>
      <c r="E49" s="35"/>
      <c r="F49" s="35"/>
      <c r="G49" s="35"/>
      <c r="H49" s="35"/>
      <c r="I49" s="35"/>
      <c r="J49" s="35"/>
      <c r="K49" s="35"/>
      <c r="L49" s="12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26_03_01_01 - SO-01 Stavební úpravy - západ</v>
      </c>
      <c r="F50" s="35"/>
      <c r="G50" s="35"/>
      <c r="H50" s="35"/>
      <c r="I50" s="35"/>
      <c r="J50" s="35"/>
      <c r="K50" s="35"/>
      <c r="L50" s="12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2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19</v>
      </c>
      <c r="D52" s="35"/>
      <c r="E52" s="35"/>
      <c r="F52" s="27" t="str">
        <f>F12</f>
        <v>Písek</v>
      </c>
      <c r="G52" s="35"/>
      <c r="H52" s="35"/>
      <c r="I52" s="30" t="s">
        <v>21</v>
      </c>
      <c r="J52" s="66" t="str">
        <f>IF(J12="","",J12)</f>
        <v>25. 2. 2026</v>
      </c>
      <c r="K52" s="35"/>
      <c r="L52" s="12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2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23</v>
      </c>
      <c r="D54" s="35"/>
      <c r="E54" s="35"/>
      <c r="F54" s="27" t="str">
        <f>E15</f>
        <v>SPŠ a VOŠ Písek</v>
      </c>
      <c r="G54" s="35"/>
      <c r="H54" s="35"/>
      <c r="I54" s="30" t="s">
        <v>31</v>
      </c>
      <c r="J54" s="31" t="str">
        <f>E21</f>
        <v>CajdaProjekt s.r.o.</v>
      </c>
      <c r="K54" s="35"/>
      <c r="L54" s="12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29</v>
      </c>
      <c r="D55" s="35"/>
      <c r="E55" s="35"/>
      <c r="F55" s="27" t="str">
        <f>IF(E18="","",E18)</f>
        <v xml:space="preserve"> </v>
      </c>
      <c r="G55" s="35"/>
      <c r="H55" s="35"/>
      <c r="I55" s="30" t="s">
        <v>35</v>
      </c>
      <c r="J55" s="31" t="str">
        <f>E24</f>
        <v xml:space="preserve"> </v>
      </c>
      <c r="K55" s="35"/>
      <c r="L55" s="12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2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55" t="s">
        <v>93</v>
      </c>
      <c r="D57" s="156"/>
      <c r="E57" s="156"/>
      <c r="F57" s="156"/>
      <c r="G57" s="156"/>
      <c r="H57" s="156"/>
      <c r="I57" s="156"/>
      <c r="J57" s="157" t="s">
        <v>94</v>
      </c>
      <c r="K57" s="156"/>
      <c r="L57" s="12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2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58" t="s">
        <v>70</v>
      </c>
      <c r="D59" s="35"/>
      <c r="E59" s="35"/>
      <c r="F59" s="35"/>
      <c r="G59" s="35"/>
      <c r="H59" s="35"/>
      <c r="I59" s="35"/>
      <c r="J59" s="96">
        <f>J92</f>
        <v>810099.03000000014</v>
      </c>
      <c r="K59" s="35"/>
      <c r="L59" s="12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95</v>
      </c>
    </row>
    <row r="60" s="9" customFormat="1" ht="24.96" customHeight="1">
      <c r="A60" s="9"/>
      <c r="B60" s="159"/>
      <c r="C60" s="160"/>
      <c r="D60" s="161" t="s">
        <v>163</v>
      </c>
      <c r="E60" s="162"/>
      <c r="F60" s="162"/>
      <c r="G60" s="162"/>
      <c r="H60" s="162"/>
      <c r="I60" s="162"/>
      <c r="J60" s="163">
        <f>J93</f>
        <v>761767.13000000012</v>
      </c>
      <c r="K60" s="160"/>
      <c r="L60" s="16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65"/>
      <c r="C61" s="166"/>
      <c r="D61" s="167" t="s">
        <v>164</v>
      </c>
      <c r="E61" s="168"/>
      <c r="F61" s="168"/>
      <c r="G61" s="168"/>
      <c r="H61" s="168"/>
      <c r="I61" s="168"/>
      <c r="J61" s="169">
        <f>J94</f>
        <v>290346.54000000004</v>
      </c>
      <c r="K61" s="166"/>
      <c r="L61" s="17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65"/>
      <c r="C62" s="166"/>
      <c r="D62" s="167" t="s">
        <v>165</v>
      </c>
      <c r="E62" s="168"/>
      <c r="F62" s="168"/>
      <c r="G62" s="168"/>
      <c r="H62" s="168"/>
      <c r="I62" s="168"/>
      <c r="J62" s="169">
        <f>J213</f>
        <v>42388.919999999998</v>
      </c>
      <c r="K62" s="166"/>
      <c r="L62" s="17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65"/>
      <c r="C63" s="166"/>
      <c r="D63" s="167" t="s">
        <v>166</v>
      </c>
      <c r="E63" s="168"/>
      <c r="F63" s="168"/>
      <c r="G63" s="168"/>
      <c r="H63" s="168"/>
      <c r="I63" s="168"/>
      <c r="J63" s="169">
        <f>J220</f>
        <v>12160.33</v>
      </c>
      <c r="K63" s="166"/>
      <c r="L63" s="17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5"/>
      <c r="C64" s="166"/>
      <c r="D64" s="167" t="s">
        <v>167</v>
      </c>
      <c r="E64" s="168"/>
      <c r="F64" s="168"/>
      <c r="G64" s="168"/>
      <c r="H64" s="168"/>
      <c r="I64" s="168"/>
      <c r="J64" s="169">
        <f>J232</f>
        <v>10570.84</v>
      </c>
      <c r="K64" s="166"/>
      <c r="L64" s="17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65"/>
      <c r="C65" s="166"/>
      <c r="D65" s="167" t="s">
        <v>168</v>
      </c>
      <c r="E65" s="168"/>
      <c r="F65" s="168"/>
      <c r="G65" s="168"/>
      <c r="H65" s="168"/>
      <c r="I65" s="168"/>
      <c r="J65" s="169">
        <f>J236</f>
        <v>74301.100000000006</v>
      </c>
      <c r="K65" s="166"/>
      <c r="L65" s="17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65"/>
      <c r="C66" s="166"/>
      <c r="D66" s="167" t="s">
        <v>169</v>
      </c>
      <c r="E66" s="168"/>
      <c r="F66" s="168"/>
      <c r="G66" s="168"/>
      <c r="H66" s="168"/>
      <c r="I66" s="168"/>
      <c r="J66" s="169">
        <f>J252</f>
        <v>3881.1999999999998</v>
      </c>
      <c r="K66" s="166"/>
      <c r="L66" s="17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5"/>
      <c r="C67" s="166"/>
      <c r="D67" s="167" t="s">
        <v>170</v>
      </c>
      <c r="E67" s="168"/>
      <c r="F67" s="168"/>
      <c r="G67" s="168"/>
      <c r="H67" s="168"/>
      <c r="I67" s="168"/>
      <c r="J67" s="169">
        <f>J256</f>
        <v>125330.83999999998</v>
      </c>
      <c r="K67" s="166"/>
      <c r="L67" s="17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5"/>
      <c r="C68" s="166"/>
      <c r="D68" s="167" t="s">
        <v>171</v>
      </c>
      <c r="E68" s="168"/>
      <c r="F68" s="168"/>
      <c r="G68" s="168"/>
      <c r="H68" s="168"/>
      <c r="I68" s="168"/>
      <c r="J68" s="169">
        <f>J344</f>
        <v>131458.60000000001</v>
      </c>
      <c r="K68" s="166"/>
      <c r="L68" s="17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5"/>
      <c r="C69" s="166"/>
      <c r="D69" s="167" t="s">
        <v>172</v>
      </c>
      <c r="E69" s="168"/>
      <c r="F69" s="168"/>
      <c r="G69" s="168"/>
      <c r="H69" s="168"/>
      <c r="I69" s="168"/>
      <c r="J69" s="169">
        <f>J404</f>
        <v>46688.93</v>
      </c>
      <c r="K69" s="166"/>
      <c r="L69" s="17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65"/>
      <c r="C70" s="166"/>
      <c r="D70" s="167" t="s">
        <v>173</v>
      </c>
      <c r="E70" s="168"/>
      <c r="F70" s="168"/>
      <c r="G70" s="168"/>
      <c r="H70" s="168"/>
      <c r="I70" s="168"/>
      <c r="J70" s="169">
        <f>J424</f>
        <v>24639.830000000002</v>
      </c>
      <c r="K70" s="166"/>
      <c r="L70" s="17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59"/>
      <c r="C71" s="160"/>
      <c r="D71" s="161" t="s">
        <v>174</v>
      </c>
      <c r="E71" s="162"/>
      <c r="F71" s="162"/>
      <c r="G71" s="162"/>
      <c r="H71" s="162"/>
      <c r="I71" s="162"/>
      <c r="J71" s="163">
        <f>J427</f>
        <v>48331.899999999994</v>
      </c>
      <c r="K71" s="160"/>
      <c r="L71" s="164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65"/>
      <c r="C72" s="166"/>
      <c r="D72" s="167" t="s">
        <v>175</v>
      </c>
      <c r="E72" s="168"/>
      <c r="F72" s="168"/>
      <c r="G72" s="168"/>
      <c r="H72" s="168"/>
      <c r="I72" s="168"/>
      <c r="J72" s="169">
        <f>J428</f>
        <v>48331.899999999994</v>
      </c>
      <c r="K72" s="166"/>
      <c r="L72" s="17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12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6.96" customHeight="1">
      <c r="A74" s="33"/>
      <c r="B74" s="53"/>
      <c r="C74" s="54"/>
      <c r="D74" s="54"/>
      <c r="E74" s="54"/>
      <c r="F74" s="54"/>
      <c r="G74" s="54"/>
      <c r="H74" s="54"/>
      <c r="I74" s="54"/>
      <c r="J74" s="54"/>
      <c r="K74" s="54"/>
      <c r="L74" s="12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8" s="2" customFormat="1" ht="6.96" customHeight="1">
      <c r="A78" s="33"/>
      <c r="B78" s="55"/>
      <c r="C78" s="56"/>
      <c r="D78" s="56"/>
      <c r="E78" s="56"/>
      <c r="F78" s="56"/>
      <c r="G78" s="56"/>
      <c r="H78" s="56"/>
      <c r="I78" s="56"/>
      <c r="J78" s="56"/>
      <c r="K78" s="56"/>
      <c r="L78" s="12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24.96" customHeight="1">
      <c r="A79" s="33"/>
      <c r="B79" s="34"/>
      <c r="C79" s="24" t="s">
        <v>100</v>
      </c>
      <c r="D79" s="35"/>
      <c r="E79" s="35"/>
      <c r="F79" s="35"/>
      <c r="G79" s="35"/>
      <c r="H79" s="35"/>
      <c r="I79" s="35"/>
      <c r="J79" s="35"/>
      <c r="K79" s="35"/>
      <c r="L79" s="12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2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14</v>
      </c>
      <c r="D81" s="35"/>
      <c r="E81" s="35"/>
      <c r="F81" s="35"/>
      <c r="G81" s="35"/>
      <c r="H81" s="35"/>
      <c r="I81" s="35"/>
      <c r="J81" s="35"/>
      <c r="K81" s="35"/>
      <c r="L81" s="12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16.5" customHeight="1">
      <c r="A82" s="33"/>
      <c r="B82" s="34"/>
      <c r="C82" s="35"/>
      <c r="D82" s="35"/>
      <c r="E82" s="154" t="str">
        <f>E7</f>
        <v>SPŠ a VOŠ Písek - Obnova dešťové kanalizace</v>
      </c>
      <c r="F82" s="30"/>
      <c r="G82" s="30"/>
      <c r="H82" s="30"/>
      <c r="I82" s="35"/>
      <c r="J82" s="35"/>
      <c r="K82" s="35"/>
      <c r="L82" s="12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2" customHeight="1">
      <c r="A83" s="33"/>
      <c r="B83" s="34"/>
      <c r="C83" s="30" t="s">
        <v>90</v>
      </c>
      <c r="D83" s="35"/>
      <c r="E83" s="35"/>
      <c r="F83" s="35"/>
      <c r="G83" s="35"/>
      <c r="H83" s="35"/>
      <c r="I83" s="35"/>
      <c r="J83" s="35"/>
      <c r="K83" s="35"/>
      <c r="L83" s="12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6.5" customHeight="1">
      <c r="A84" s="33"/>
      <c r="B84" s="34"/>
      <c r="C84" s="35"/>
      <c r="D84" s="35"/>
      <c r="E84" s="63" t="str">
        <f>E9</f>
        <v>26_03_01_01 - SO-01 Stavební úpravy - západ</v>
      </c>
      <c r="F84" s="35"/>
      <c r="G84" s="35"/>
      <c r="H84" s="35"/>
      <c r="I84" s="35"/>
      <c r="J84" s="35"/>
      <c r="K84" s="35"/>
      <c r="L84" s="12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6.96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2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2" customFormat="1" ht="12" customHeight="1">
      <c r="A86" s="33"/>
      <c r="B86" s="34"/>
      <c r="C86" s="30" t="s">
        <v>19</v>
      </c>
      <c r="D86" s="35"/>
      <c r="E86" s="35"/>
      <c r="F86" s="27" t="str">
        <f>F12</f>
        <v>Písek</v>
      </c>
      <c r="G86" s="35"/>
      <c r="H86" s="35"/>
      <c r="I86" s="30" t="s">
        <v>21</v>
      </c>
      <c r="J86" s="66" t="str">
        <f>IF(J12="","",J12)</f>
        <v>25. 2. 2026</v>
      </c>
      <c r="K86" s="35"/>
      <c r="L86" s="128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="2" customFormat="1" ht="6.96" customHeight="1">
      <c r="A87" s="33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128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="2" customFormat="1" ht="15.15" customHeight="1">
      <c r="A88" s="33"/>
      <c r="B88" s="34"/>
      <c r="C88" s="30" t="s">
        <v>23</v>
      </c>
      <c r="D88" s="35"/>
      <c r="E88" s="35"/>
      <c r="F88" s="27" t="str">
        <f>E15</f>
        <v>SPŠ a VOŠ Písek</v>
      </c>
      <c r="G88" s="35"/>
      <c r="H88" s="35"/>
      <c r="I88" s="30" t="s">
        <v>31</v>
      </c>
      <c r="J88" s="31" t="str">
        <f>E21</f>
        <v>CajdaProjekt s.r.o.</v>
      </c>
      <c r="K88" s="35"/>
      <c r="L88" s="128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="2" customFormat="1" ht="15.15" customHeight="1">
      <c r="A89" s="33"/>
      <c r="B89" s="34"/>
      <c r="C89" s="30" t="s">
        <v>29</v>
      </c>
      <c r="D89" s="35"/>
      <c r="E89" s="35"/>
      <c r="F89" s="27" t="str">
        <f>IF(E18="","",E18)</f>
        <v xml:space="preserve"> </v>
      </c>
      <c r="G89" s="35"/>
      <c r="H89" s="35"/>
      <c r="I89" s="30" t="s">
        <v>35</v>
      </c>
      <c r="J89" s="31" t="str">
        <f>E24</f>
        <v xml:space="preserve"> </v>
      </c>
      <c r="K89" s="35"/>
      <c r="L89" s="128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="2" customFormat="1" ht="10.32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128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="11" customFormat="1" ht="29.28" customHeight="1">
      <c r="A91" s="171"/>
      <c r="B91" s="172"/>
      <c r="C91" s="173" t="s">
        <v>101</v>
      </c>
      <c r="D91" s="174" t="s">
        <v>57</v>
      </c>
      <c r="E91" s="174" t="s">
        <v>53</v>
      </c>
      <c r="F91" s="174" t="s">
        <v>54</v>
      </c>
      <c r="G91" s="174" t="s">
        <v>102</v>
      </c>
      <c r="H91" s="174" t="s">
        <v>103</v>
      </c>
      <c r="I91" s="174" t="s">
        <v>104</v>
      </c>
      <c r="J91" s="174" t="s">
        <v>94</v>
      </c>
      <c r="K91" s="175" t="s">
        <v>105</v>
      </c>
      <c r="L91" s="176"/>
      <c r="M91" s="86" t="s">
        <v>17</v>
      </c>
      <c r="N91" s="87" t="s">
        <v>42</v>
      </c>
      <c r="O91" s="87" t="s">
        <v>106</v>
      </c>
      <c r="P91" s="87" t="s">
        <v>107</v>
      </c>
      <c r="Q91" s="87" t="s">
        <v>108</v>
      </c>
      <c r="R91" s="87" t="s">
        <v>109</v>
      </c>
      <c r="S91" s="87" t="s">
        <v>110</v>
      </c>
      <c r="T91" s="88" t="s">
        <v>111</v>
      </c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</row>
    <row r="92" s="2" customFormat="1" ht="22.8" customHeight="1">
      <c r="A92" s="33"/>
      <c r="B92" s="34"/>
      <c r="C92" s="93" t="s">
        <v>112</v>
      </c>
      <c r="D92" s="35"/>
      <c r="E92" s="35"/>
      <c r="F92" s="35"/>
      <c r="G92" s="35"/>
      <c r="H92" s="35"/>
      <c r="I92" s="35"/>
      <c r="J92" s="177">
        <f>BK92</f>
        <v>810099.03000000014</v>
      </c>
      <c r="K92" s="35"/>
      <c r="L92" s="39"/>
      <c r="M92" s="89"/>
      <c r="N92" s="178"/>
      <c r="O92" s="90"/>
      <c r="P92" s="179">
        <f>P93+P427</f>
        <v>475.98708800000003</v>
      </c>
      <c r="Q92" s="90"/>
      <c r="R92" s="179">
        <f>R93+R427</f>
        <v>92.460714129999985</v>
      </c>
      <c r="S92" s="90"/>
      <c r="T92" s="180">
        <f>T93+T427</f>
        <v>29.738250000000004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71</v>
      </c>
      <c r="AU92" s="18" t="s">
        <v>95</v>
      </c>
      <c r="BK92" s="181">
        <f>BK93+BK427</f>
        <v>810099.03000000014</v>
      </c>
    </row>
    <row r="93" s="12" customFormat="1" ht="25.92" customHeight="1">
      <c r="A93" s="12"/>
      <c r="B93" s="182"/>
      <c r="C93" s="183"/>
      <c r="D93" s="184" t="s">
        <v>71</v>
      </c>
      <c r="E93" s="185" t="s">
        <v>176</v>
      </c>
      <c r="F93" s="185" t="s">
        <v>177</v>
      </c>
      <c r="G93" s="183"/>
      <c r="H93" s="183"/>
      <c r="I93" s="183"/>
      <c r="J93" s="186">
        <f>BK93</f>
        <v>761767.13000000012</v>
      </c>
      <c r="K93" s="183"/>
      <c r="L93" s="187"/>
      <c r="M93" s="188"/>
      <c r="N93" s="189"/>
      <c r="O93" s="189"/>
      <c r="P93" s="190">
        <f>P94+P213+P220+P232+P236+P252+P256+P344+P404+P424</f>
        <v>459.43681400000003</v>
      </c>
      <c r="Q93" s="189"/>
      <c r="R93" s="190">
        <f>R94+R213+R220+R232+R236+R252+R256+R344+R404+R424</f>
        <v>92.284018369999984</v>
      </c>
      <c r="S93" s="189"/>
      <c r="T93" s="191">
        <f>T94+T213+T220+T232+T236+T252+T256+T344+T404+T424</f>
        <v>29.738250000000004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192" t="s">
        <v>80</v>
      </c>
      <c r="AT93" s="193" t="s">
        <v>71</v>
      </c>
      <c r="AU93" s="193" t="s">
        <v>72</v>
      </c>
      <c r="AY93" s="192" t="s">
        <v>115</v>
      </c>
      <c r="BK93" s="194">
        <f>BK94+BK213+BK220+BK232+BK236+BK252+BK256+BK344+BK404+BK424</f>
        <v>761767.13000000012</v>
      </c>
    </row>
    <row r="94" s="12" customFormat="1" ht="22.8" customHeight="1">
      <c r="A94" s="12"/>
      <c r="B94" s="182"/>
      <c r="C94" s="183"/>
      <c r="D94" s="184" t="s">
        <v>71</v>
      </c>
      <c r="E94" s="195" t="s">
        <v>80</v>
      </c>
      <c r="F94" s="195" t="s">
        <v>178</v>
      </c>
      <c r="G94" s="183"/>
      <c r="H94" s="183"/>
      <c r="I94" s="183"/>
      <c r="J94" s="196">
        <f>BK94</f>
        <v>290346.54000000004</v>
      </c>
      <c r="K94" s="183"/>
      <c r="L94" s="187"/>
      <c r="M94" s="188"/>
      <c r="N94" s="189"/>
      <c r="O94" s="189"/>
      <c r="P94" s="190">
        <f>SUM(P95:P212)</f>
        <v>213.74811399999999</v>
      </c>
      <c r="Q94" s="189"/>
      <c r="R94" s="190">
        <f>SUM(R95:R212)</f>
        <v>48.483717900000002</v>
      </c>
      <c r="S94" s="189"/>
      <c r="T94" s="191">
        <f>SUM(T95:T212)</f>
        <v>22.804250000000003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192" t="s">
        <v>80</v>
      </c>
      <c r="AT94" s="193" t="s">
        <v>71</v>
      </c>
      <c r="AU94" s="193" t="s">
        <v>80</v>
      </c>
      <c r="AY94" s="192" t="s">
        <v>115</v>
      </c>
      <c r="BK94" s="194">
        <f>SUM(BK95:BK212)</f>
        <v>290346.54000000004</v>
      </c>
    </row>
    <row r="95" s="2" customFormat="1" ht="37.8" customHeight="1">
      <c r="A95" s="33"/>
      <c r="B95" s="34"/>
      <c r="C95" s="197" t="s">
        <v>179</v>
      </c>
      <c r="D95" s="197" t="s">
        <v>118</v>
      </c>
      <c r="E95" s="198" t="s">
        <v>180</v>
      </c>
      <c r="F95" s="199" t="s">
        <v>181</v>
      </c>
      <c r="G95" s="200" t="s">
        <v>182</v>
      </c>
      <c r="H95" s="201">
        <v>27.800000000000001</v>
      </c>
      <c r="I95" s="202">
        <v>124</v>
      </c>
      <c r="J95" s="202">
        <f>ROUND(I95*H95,2)</f>
        <v>3447.1999999999998</v>
      </c>
      <c r="K95" s="199" t="s">
        <v>122</v>
      </c>
      <c r="L95" s="39"/>
      <c r="M95" s="203" t="s">
        <v>17</v>
      </c>
      <c r="N95" s="204" t="s">
        <v>43</v>
      </c>
      <c r="O95" s="205">
        <v>0.185</v>
      </c>
      <c r="P95" s="205">
        <f>O95*H95</f>
        <v>5.1429999999999998</v>
      </c>
      <c r="Q95" s="205">
        <v>0</v>
      </c>
      <c r="R95" s="205">
        <f>Q95*H95</f>
        <v>0</v>
      </c>
      <c r="S95" s="205">
        <v>0.44</v>
      </c>
      <c r="T95" s="206">
        <f>S95*H95</f>
        <v>12.232000000000001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207" t="s">
        <v>139</v>
      </c>
      <c r="AT95" s="207" t="s">
        <v>118</v>
      </c>
      <c r="AU95" s="207" t="s">
        <v>82</v>
      </c>
      <c r="AY95" s="18" t="s">
        <v>115</v>
      </c>
      <c r="BE95" s="208">
        <f>IF(N95="základní",J95,0)</f>
        <v>3447.1999999999998</v>
      </c>
      <c r="BF95" s="208">
        <f>IF(N95="snížená",J95,0)</f>
        <v>0</v>
      </c>
      <c r="BG95" s="208">
        <f>IF(N95="zákl. přenesená",J95,0)</f>
        <v>0</v>
      </c>
      <c r="BH95" s="208">
        <f>IF(N95="sníž. přenesená",J95,0)</f>
        <v>0</v>
      </c>
      <c r="BI95" s="208">
        <f>IF(N95="nulová",J95,0)</f>
        <v>0</v>
      </c>
      <c r="BJ95" s="18" t="s">
        <v>80</v>
      </c>
      <c r="BK95" s="208">
        <f>ROUND(I95*H95,2)</f>
        <v>3447.1999999999998</v>
      </c>
      <c r="BL95" s="18" t="s">
        <v>139</v>
      </c>
      <c r="BM95" s="207" t="s">
        <v>183</v>
      </c>
    </row>
    <row r="96" s="2" customFormat="1">
      <c r="A96" s="33"/>
      <c r="B96" s="34"/>
      <c r="C96" s="35"/>
      <c r="D96" s="209" t="s">
        <v>125</v>
      </c>
      <c r="E96" s="35"/>
      <c r="F96" s="210" t="s">
        <v>184</v>
      </c>
      <c r="G96" s="35"/>
      <c r="H96" s="35"/>
      <c r="I96" s="35"/>
      <c r="J96" s="35"/>
      <c r="K96" s="35"/>
      <c r="L96" s="39"/>
      <c r="M96" s="211"/>
      <c r="N96" s="212"/>
      <c r="O96" s="78"/>
      <c r="P96" s="78"/>
      <c r="Q96" s="78"/>
      <c r="R96" s="78"/>
      <c r="S96" s="78"/>
      <c r="T96" s="79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125</v>
      </c>
      <c r="AU96" s="18" t="s">
        <v>82</v>
      </c>
    </row>
    <row r="97" s="2" customFormat="1" ht="33" customHeight="1">
      <c r="A97" s="33"/>
      <c r="B97" s="34"/>
      <c r="C97" s="197" t="s">
        <v>185</v>
      </c>
      <c r="D97" s="197" t="s">
        <v>118</v>
      </c>
      <c r="E97" s="198" t="s">
        <v>186</v>
      </c>
      <c r="F97" s="199" t="s">
        <v>187</v>
      </c>
      <c r="G97" s="200" t="s">
        <v>182</v>
      </c>
      <c r="H97" s="201">
        <v>27.800000000000001</v>
      </c>
      <c r="I97" s="202">
        <v>96.299999999999997</v>
      </c>
      <c r="J97" s="202">
        <f>ROUND(I97*H97,2)</f>
        <v>2677.1399999999999</v>
      </c>
      <c r="K97" s="199" t="s">
        <v>122</v>
      </c>
      <c r="L97" s="39"/>
      <c r="M97" s="203" t="s">
        <v>17</v>
      </c>
      <c r="N97" s="204" t="s">
        <v>43</v>
      </c>
      <c r="O97" s="205">
        <v>0.13</v>
      </c>
      <c r="P97" s="205">
        <f>O97*H97</f>
        <v>3.6140000000000003</v>
      </c>
      <c r="Q97" s="205">
        <v>0</v>
      </c>
      <c r="R97" s="205">
        <f>Q97*H97</f>
        <v>0</v>
      </c>
      <c r="S97" s="205">
        <v>0.22</v>
      </c>
      <c r="T97" s="206">
        <f>S97*H97</f>
        <v>6.1160000000000005</v>
      </c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R97" s="207" t="s">
        <v>139</v>
      </c>
      <c r="AT97" s="207" t="s">
        <v>118</v>
      </c>
      <c r="AU97" s="207" t="s">
        <v>82</v>
      </c>
      <c r="AY97" s="18" t="s">
        <v>115</v>
      </c>
      <c r="BE97" s="208">
        <f>IF(N97="základní",J97,0)</f>
        <v>2677.1399999999999</v>
      </c>
      <c r="BF97" s="208">
        <f>IF(N97="snížená",J97,0)</f>
        <v>0</v>
      </c>
      <c r="BG97" s="208">
        <f>IF(N97="zákl. přenesená",J97,0)</f>
        <v>0</v>
      </c>
      <c r="BH97" s="208">
        <f>IF(N97="sníž. přenesená",J97,0)</f>
        <v>0</v>
      </c>
      <c r="BI97" s="208">
        <f>IF(N97="nulová",J97,0)</f>
        <v>0</v>
      </c>
      <c r="BJ97" s="18" t="s">
        <v>80</v>
      </c>
      <c r="BK97" s="208">
        <f>ROUND(I97*H97,2)</f>
        <v>2677.1399999999999</v>
      </c>
      <c r="BL97" s="18" t="s">
        <v>139</v>
      </c>
      <c r="BM97" s="207" t="s">
        <v>188</v>
      </c>
    </row>
    <row r="98" s="2" customFormat="1">
      <c r="A98" s="33"/>
      <c r="B98" s="34"/>
      <c r="C98" s="35"/>
      <c r="D98" s="209" t="s">
        <v>125</v>
      </c>
      <c r="E98" s="35"/>
      <c r="F98" s="210" t="s">
        <v>189</v>
      </c>
      <c r="G98" s="35"/>
      <c r="H98" s="35"/>
      <c r="I98" s="35"/>
      <c r="J98" s="35"/>
      <c r="K98" s="35"/>
      <c r="L98" s="39"/>
      <c r="M98" s="211"/>
      <c r="N98" s="212"/>
      <c r="O98" s="78"/>
      <c r="P98" s="78"/>
      <c r="Q98" s="78"/>
      <c r="R98" s="78"/>
      <c r="S98" s="78"/>
      <c r="T98" s="79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T98" s="18" t="s">
        <v>125</v>
      </c>
      <c r="AU98" s="18" t="s">
        <v>82</v>
      </c>
    </row>
    <row r="99" s="2" customFormat="1" ht="24.15" customHeight="1">
      <c r="A99" s="33"/>
      <c r="B99" s="34"/>
      <c r="C99" s="197" t="s">
        <v>190</v>
      </c>
      <c r="D99" s="197" t="s">
        <v>118</v>
      </c>
      <c r="E99" s="198" t="s">
        <v>191</v>
      </c>
      <c r="F99" s="199" t="s">
        <v>192</v>
      </c>
      <c r="G99" s="200" t="s">
        <v>182</v>
      </c>
      <c r="H99" s="201">
        <v>38.75</v>
      </c>
      <c r="I99" s="202">
        <v>112</v>
      </c>
      <c r="J99" s="202">
        <f>ROUND(I99*H99,2)</f>
        <v>4340</v>
      </c>
      <c r="K99" s="199" t="s">
        <v>122</v>
      </c>
      <c r="L99" s="39"/>
      <c r="M99" s="203" t="s">
        <v>17</v>
      </c>
      <c r="N99" s="204" t="s">
        <v>43</v>
      </c>
      <c r="O99" s="205">
        <v>0.035999999999999997</v>
      </c>
      <c r="P99" s="205">
        <f>O99*H99</f>
        <v>1.3949999999999998</v>
      </c>
      <c r="Q99" s="205">
        <v>1.0000000000000001E-05</v>
      </c>
      <c r="R99" s="205">
        <f>Q99*H99</f>
        <v>0.00038750000000000004</v>
      </c>
      <c r="S99" s="205">
        <v>0.11500000000000001</v>
      </c>
      <c r="T99" s="206">
        <f>S99*H99</f>
        <v>4.4562499999999998</v>
      </c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R99" s="207" t="s">
        <v>139</v>
      </c>
      <c r="AT99" s="207" t="s">
        <v>118</v>
      </c>
      <c r="AU99" s="207" t="s">
        <v>82</v>
      </c>
      <c r="AY99" s="18" t="s">
        <v>115</v>
      </c>
      <c r="BE99" s="208">
        <f>IF(N99="základní",J99,0)</f>
        <v>4340</v>
      </c>
      <c r="BF99" s="208">
        <f>IF(N99="snížená",J99,0)</f>
        <v>0</v>
      </c>
      <c r="BG99" s="208">
        <f>IF(N99="zákl. přenesená",J99,0)</f>
        <v>0</v>
      </c>
      <c r="BH99" s="208">
        <f>IF(N99="sníž. přenesená",J99,0)</f>
        <v>0</v>
      </c>
      <c r="BI99" s="208">
        <f>IF(N99="nulová",J99,0)</f>
        <v>0</v>
      </c>
      <c r="BJ99" s="18" t="s">
        <v>80</v>
      </c>
      <c r="BK99" s="208">
        <f>ROUND(I99*H99,2)</f>
        <v>4340</v>
      </c>
      <c r="BL99" s="18" t="s">
        <v>139</v>
      </c>
      <c r="BM99" s="207" t="s">
        <v>193</v>
      </c>
    </row>
    <row r="100" s="2" customFormat="1">
      <c r="A100" s="33"/>
      <c r="B100" s="34"/>
      <c r="C100" s="35"/>
      <c r="D100" s="209" t="s">
        <v>125</v>
      </c>
      <c r="E100" s="35"/>
      <c r="F100" s="210" t="s">
        <v>194</v>
      </c>
      <c r="G100" s="35"/>
      <c r="H100" s="35"/>
      <c r="I100" s="35"/>
      <c r="J100" s="35"/>
      <c r="K100" s="35"/>
      <c r="L100" s="39"/>
      <c r="M100" s="211"/>
      <c r="N100" s="212"/>
      <c r="O100" s="78"/>
      <c r="P100" s="78"/>
      <c r="Q100" s="78"/>
      <c r="R100" s="78"/>
      <c r="S100" s="78"/>
      <c r="T100" s="79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T100" s="18" t="s">
        <v>125</v>
      </c>
      <c r="AU100" s="18" t="s">
        <v>82</v>
      </c>
    </row>
    <row r="101" s="13" customFormat="1">
      <c r="A101" s="13"/>
      <c r="B101" s="219"/>
      <c r="C101" s="220"/>
      <c r="D101" s="213" t="s">
        <v>195</v>
      </c>
      <c r="E101" s="221" t="s">
        <v>17</v>
      </c>
      <c r="F101" s="222" t="s">
        <v>196</v>
      </c>
      <c r="G101" s="220"/>
      <c r="H101" s="223">
        <v>38.75</v>
      </c>
      <c r="I101" s="220"/>
      <c r="J101" s="220"/>
      <c r="K101" s="220"/>
      <c r="L101" s="224"/>
      <c r="M101" s="225"/>
      <c r="N101" s="226"/>
      <c r="O101" s="226"/>
      <c r="P101" s="226"/>
      <c r="Q101" s="226"/>
      <c r="R101" s="226"/>
      <c r="S101" s="226"/>
      <c r="T101" s="227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28" t="s">
        <v>195</v>
      </c>
      <c r="AU101" s="228" t="s">
        <v>82</v>
      </c>
      <c r="AV101" s="13" t="s">
        <v>82</v>
      </c>
      <c r="AW101" s="13" t="s">
        <v>34</v>
      </c>
      <c r="AX101" s="13" t="s">
        <v>80</v>
      </c>
      <c r="AY101" s="228" t="s">
        <v>115</v>
      </c>
    </row>
    <row r="102" s="2" customFormat="1" ht="16.5" customHeight="1">
      <c r="A102" s="33"/>
      <c r="B102" s="34"/>
      <c r="C102" s="197" t="s">
        <v>197</v>
      </c>
      <c r="D102" s="197" t="s">
        <v>118</v>
      </c>
      <c r="E102" s="198" t="s">
        <v>198</v>
      </c>
      <c r="F102" s="199" t="s">
        <v>199</v>
      </c>
      <c r="G102" s="200" t="s">
        <v>200</v>
      </c>
      <c r="H102" s="201">
        <v>10</v>
      </c>
      <c r="I102" s="202">
        <v>92.5</v>
      </c>
      <c r="J102" s="202">
        <f>ROUND(I102*H102,2)</f>
        <v>925</v>
      </c>
      <c r="K102" s="199" t="s">
        <v>122</v>
      </c>
      <c r="L102" s="39"/>
      <c r="M102" s="203" t="s">
        <v>17</v>
      </c>
      <c r="N102" s="204" t="s">
        <v>43</v>
      </c>
      <c r="O102" s="205">
        <v>0.184</v>
      </c>
      <c r="P102" s="205">
        <f>O102*H102</f>
        <v>1.8399999999999999</v>
      </c>
      <c r="Q102" s="205">
        <v>3.0000000000000001E-05</v>
      </c>
      <c r="R102" s="205">
        <f>Q102*H102</f>
        <v>0.00030000000000000003</v>
      </c>
      <c r="S102" s="205">
        <v>0</v>
      </c>
      <c r="T102" s="206">
        <f>S102*H102</f>
        <v>0</v>
      </c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R102" s="207" t="s">
        <v>139</v>
      </c>
      <c r="AT102" s="207" t="s">
        <v>118</v>
      </c>
      <c r="AU102" s="207" t="s">
        <v>82</v>
      </c>
      <c r="AY102" s="18" t="s">
        <v>115</v>
      </c>
      <c r="BE102" s="208">
        <f>IF(N102="základní",J102,0)</f>
        <v>925</v>
      </c>
      <c r="BF102" s="208">
        <f>IF(N102="snížená",J102,0)</f>
        <v>0</v>
      </c>
      <c r="BG102" s="208">
        <f>IF(N102="zákl. přenesená",J102,0)</f>
        <v>0</v>
      </c>
      <c r="BH102" s="208">
        <f>IF(N102="sníž. přenesená",J102,0)</f>
        <v>0</v>
      </c>
      <c r="BI102" s="208">
        <f>IF(N102="nulová",J102,0)</f>
        <v>0</v>
      </c>
      <c r="BJ102" s="18" t="s">
        <v>80</v>
      </c>
      <c r="BK102" s="208">
        <f>ROUND(I102*H102,2)</f>
        <v>925</v>
      </c>
      <c r="BL102" s="18" t="s">
        <v>139</v>
      </c>
      <c r="BM102" s="207" t="s">
        <v>201</v>
      </c>
    </row>
    <row r="103" s="2" customFormat="1">
      <c r="A103" s="33"/>
      <c r="B103" s="34"/>
      <c r="C103" s="35"/>
      <c r="D103" s="209" t="s">
        <v>125</v>
      </c>
      <c r="E103" s="35"/>
      <c r="F103" s="210" t="s">
        <v>202</v>
      </c>
      <c r="G103" s="35"/>
      <c r="H103" s="35"/>
      <c r="I103" s="35"/>
      <c r="J103" s="35"/>
      <c r="K103" s="35"/>
      <c r="L103" s="39"/>
      <c r="M103" s="211"/>
      <c r="N103" s="212"/>
      <c r="O103" s="78"/>
      <c r="P103" s="78"/>
      <c r="Q103" s="78"/>
      <c r="R103" s="78"/>
      <c r="S103" s="78"/>
      <c r="T103" s="79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T103" s="18" t="s">
        <v>125</v>
      </c>
      <c r="AU103" s="18" t="s">
        <v>82</v>
      </c>
    </row>
    <row r="104" s="13" customFormat="1">
      <c r="A104" s="13"/>
      <c r="B104" s="219"/>
      <c r="C104" s="220"/>
      <c r="D104" s="213" t="s">
        <v>195</v>
      </c>
      <c r="E104" s="221" t="s">
        <v>17</v>
      </c>
      <c r="F104" s="222" t="s">
        <v>203</v>
      </c>
      <c r="G104" s="220"/>
      <c r="H104" s="223">
        <v>10</v>
      </c>
      <c r="I104" s="220"/>
      <c r="J104" s="220"/>
      <c r="K104" s="220"/>
      <c r="L104" s="224"/>
      <c r="M104" s="225"/>
      <c r="N104" s="226"/>
      <c r="O104" s="226"/>
      <c r="P104" s="226"/>
      <c r="Q104" s="226"/>
      <c r="R104" s="226"/>
      <c r="S104" s="226"/>
      <c r="T104" s="227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28" t="s">
        <v>195</v>
      </c>
      <c r="AU104" s="228" t="s">
        <v>82</v>
      </c>
      <c r="AV104" s="13" t="s">
        <v>82</v>
      </c>
      <c r="AW104" s="13" t="s">
        <v>34</v>
      </c>
      <c r="AX104" s="13" t="s">
        <v>80</v>
      </c>
      <c r="AY104" s="228" t="s">
        <v>115</v>
      </c>
    </row>
    <row r="105" s="2" customFormat="1" ht="24.15" customHeight="1">
      <c r="A105" s="33"/>
      <c r="B105" s="34"/>
      <c r="C105" s="197" t="s">
        <v>204</v>
      </c>
      <c r="D105" s="197" t="s">
        <v>118</v>
      </c>
      <c r="E105" s="198" t="s">
        <v>205</v>
      </c>
      <c r="F105" s="199" t="s">
        <v>206</v>
      </c>
      <c r="G105" s="200" t="s">
        <v>207</v>
      </c>
      <c r="H105" s="201">
        <v>1.25</v>
      </c>
      <c r="I105" s="202">
        <v>54.200000000000003</v>
      </c>
      <c r="J105" s="202">
        <f>ROUND(I105*H105,2)</f>
        <v>67.75</v>
      </c>
      <c r="K105" s="199" t="s">
        <v>122</v>
      </c>
      <c r="L105" s="39"/>
      <c r="M105" s="203" t="s">
        <v>17</v>
      </c>
      <c r="N105" s="204" t="s">
        <v>43</v>
      </c>
      <c r="O105" s="205">
        <v>0</v>
      </c>
      <c r="P105" s="205">
        <f>O105*H105</f>
        <v>0</v>
      </c>
      <c r="Q105" s="205">
        <v>0</v>
      </c>
      <c r="R105" s="205">
        <f>Q105*H105</f>
        <v>0</v>
      </c>
      <c r="S105" s="205">
        <v>0</v>
      </c>
      <c r="T105" s="206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207" t="s">
        <v>139</v>
      </c>
      <c r="AT105" s="207" t="s">
        <v>118</v>
      </c>
      <c r="AU105" s="207" t="s">
        <v>82</v>
      </c>
      <c r="AY105" s="18" t="s">
        <v>115</v>
      </c>
      <c r="BE105" s="208">
        <f>IF(N105="základní",J105,0)</f>
        <v>67.75</v>
      </c>
      <c r="BF105" s="208">
        <f>IF(N105="snížená",J105,0)</f>
        <v>0</v>
      </c>
      <c r="BG105" s="208">
        <f>IF(N105="zákl. přenesená",J105,0)</f>
        <v>0</v>
      </c>
      <c r="BH105" s="208">
        <f>IF(N105="sníž. přenesená",J105,0)</f>
        <v>0</v>
      </c>
      <c r="BI105" s="208">
        <f>IF(N105="nulová",J105,0)</f>
        <v>0</v>
      </c>
      <c r="BJ105" s="18" t="s">
        <v>80</v>
      </c>
      <c r="BK105" s="208">
        <f>ROUND(I105*H105,2)</f>
        <v>67.75</v>
      </c>
      <c r="BL105" s="18" t="s">
        <v>139</v>
      </c>
      <c r="BM105" s="207" t="s">
        <v>208</v>
      </c>
    </row>
    <row r="106" s="2" customFormat="1">
      <c r="A106" s="33"/>
      <c r="B106" s="34"/>
      <c r="C106" s="35"/>
      <c r="D106" s="209" t="s">
        <v>125</v>
      </c>
      <c r="E106" s="35"/>
      <c r="F106" s="210" t="s">
        <v>209</v>
      </c>
      <c r="G106" s="35"/>
      <c r="H106" s="35"/>
      <c r="I106" s="35"/>
      <c r="J106" s="35"/>
      <c r="K106" s="35"/>
      <c r="L106" s="39"/>
      <c r="M106" s="211"/>
      <c r="N106" s="212"/>
      <c r="O106" s="78"/>
      <c r="P106" s="78"/>
      <c r="Q106" s="78"/>
      <c r="R106" s="78"/>
      <c r="S106" s="78"/>
      <c r="T106" s="79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8" t="s">
        <v>125</v>
      </c>
      <c r="AU106" s="18" t="s">
        <v>82</v>
      </c>
    </row>
    <row r="107" s="13" customFormat="1">
      <c r="A107" s="13"/>
      <c r="B107" s="219"/>
      <c r="C107" s="220"/>
      <c r="D107" s="213" t="s">
        <v>195</v>
      </c>
      <c r="E107" s="221" t="s">
        <v>17</v>
      </c>
      <c r="F107" s="222" t="s">
        <v>210</v>
      </c>
      <c r="G107" s="220"/>
      <c r="H107" s="223">
        <v>1.25</v>
      </c>
      <c r="I107" s="220"/>
      <c r="J107" s="220"/>
      <c r="K107" s="220"/>
      <c r="L107" s="224"/>
      <c r="M107" s="225"/>
      <c r="N107" s="226"/>
      <c r="O107" s="226"/>
      <c r="P107" s="226"/>
      <c r="Q107" s="226"/>
      <c r="R107" s="226"/>
      <c r="S107" s="226"/>
      <c r="T107" s="227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28" t="s">
        <v>195</v>
      </c>
      <c r="AU107" s="228" t="s">
        <v>82</v>
      </c>
      <c r="AV107" s="13" t="s">
        <v>82</v>
      </c>
      <c r="AW107" s="13" t="s">
        <v>34</v>
      </c>
      <c r="AX107" s="13" t="s">
        <v>80</v>
      </c>
      <c r="AY107" s="228" t="s">
        <v>115</v>
      </c>
    </row>
    <row r="108" s="2" customFormat="1" ht="49.05" customHeight="1">
      <c r="A108" s="33"/>
      <c r="B108" s="34"/>
      <c r="C108" s="197" t="s">
        <v>211</v>
      </c>
      <c r="D108" s="197" t="s">
        <v>118</v>
      </c>
      <c r="E108" s="198" t="s">
        <v>212</v>
      </c>
      <c r="F108" s="199" t="s">
        <v>213</v>
      </c>
      <c r="G108" s="200" t="s">
        <v>214</v>
      </c>
      <c r="H108" s="201">
        <v>4</v>
      </c>
      <c r="I108" s="202">
        <v>326</v>
      </c>
      <c r="J108" s="202">
        <f>ROUND(I108*H108,2)</f>
        <v>1304</v>
      </c>
      <c r="K108" s="199" t="s">
        <v>122</v>
      </c>
      <c r="L108" s="39"/>
      <c r="M108" s="203" t="s">
        <v>17</v>
      </c>
      <c r="N108" s="204" t="s">
        <v>43</v>
      </c>
      <c r="O108" s="205">
        <v>0.54700000000000004</v>
      </c>
      <c r="P108" s="205">
        <f>O108*H108</f>
        <v>2.1880000000000002</v>
      </c>
      <c r="Q108" s="205">
        <v>0.036900000000000002</v>
      </c>
      <c r="R108" s="205">
        <f>Q108*H108</f>
        <v>0.14760000000000001</v>
      </c>
      <c r="S108" s="205">
        <v>0</v>
      </c>
      <c r="T108" s="206">
        <f>S108*H108</f>
        <v>0</v>
      </c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R108" s="207" t="s">
        <v>139</v>
      </c>
      <c r="AT108" s="207" t="s">
        <v>118</v>
      </c>
      <c r="AU108" s="207" t="s">
        <v>82</v>
      </c>
      <c r="AY108" s="18" t="s">
        <v>115</v>
      </c>
      <c r="BE108" s="208">
        <f>IF(N108="základní",J108,0)</f>
        <v>1304</v>
      </c>
      <c r="BF108" s="208">
        <f>IF(N108="snížená",J108,0)</f>
        <v>0</v>
      </c>
      <c r="BG108" s="208">
        <f>IF(N108="zákl. přenesená",J108,0)</f>
        <v>0</v>
      </c>
      <c r="BH108" s="208">
        <f>IF(N108="sníž. přenesená",J108,0)</f>
        <v>0</v>
      </c>
      <c r="BI108" s="208">
        <f>IF(N108="nulová",J108,0)</f>
        <v>0</v>
      </c>
      <c r="BJ108" s="18" t="s">
        <v>80</v>
      </c>
      <c r="BK108" s="208">
        <f>ROUND(I108*H108,2)</f>
        <v>1304</v>
      </c>
      <c r="BL108" s="18" t="s">
        <v>139</v>
      </c>
      <c r="BM108" s="207" t="s">
        <v>215</v>
      </c>
    </row>
    <row r="109" s="2" customFormat="1">
      <c r="A109" s="33"/>
      <c r="B109" s="34"/>
      <c r="C109" s="35"/>
      <c r="D109" s="209" t="s">
        <v>125</v>
      </c>
      <c r="E109" s="35"/>
      <c r="F109" s="210" t="s">
        <v>216</v>
      </c>
      <c r="G109" s="35"/>
      <c r="H109" s="35"/>
      <c r="I109" s="35"/>
      <c r="J109" s="35"/>
      <c r="K109" s="35"/>
      <c r="L109" s="39"/>
      <c r="M109" s="211"/>
      <c r="N109" s="212"/>
      <c r="O109" s="78"/>
      <c r="P109" s="78"/>
      <c r="Q109" s="78"/>
      <c r="R109" s="78"/>
      <c r="S109" s="78"/>
      <c r="T109" s="79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T109" s="18" t="s">
        <v>125</v>
      </c>
      <c r="AU109" s="18" t="s">
        <v>82</v>
      </c>
    </row>
    <row r="110" s="13" customFormat="1">
      <c r="A110" s="13"/>
      <c r="B110" s="219"/>
      <c r="C110" s="220"/>
      <c r="D110" s="213" t="s">
        <v>195</v>
      </c>
      <c r="E110" s="221" t="s">
        <v>17</v>
      </c>
      <c r="F110" s="222" t="s">
        <v>139</v>
      </c>
      <c r="G110" s="220"/>
      <c r="H110" s="223">
        <v>4</v>
      </c>
      <c r="I110" s="220"/>
      <c r="J110" s="220"/>
      <c r="K110" s="220"/>
      <c r="L110" s="224"/>
      <c r="M110" s="225"/>
      <c r="N110" s="226"/>
      <c r="O110" s="226"/>
      <c r="P110" s="226"/>
      <c r="Q110" s="226"/>
      <c r="R110" s="226"/>
      <c r="S110" s="226"/>
      <c r="T110" s="227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28" t="s">
        <v>195</v>
      </c>
      <c r="AU110" s="228" t="s">
        <v>82</v>
      </c>
      <c r="AV110" s="13" t="s">
        <v>82</v>
      </c>
      <c r="AW110" s="13" t="s">
        <v>34</v>
      </c>
      <c r="AX110" s="13" t="s">
        <v>80</v>
      </c>
      <c r="AY110" s="228" t="s">
        <v>115</v>
      </c>
    </row>
    <row r="111" s="2" customFormat="1" ht="16.5" customHeight="1">
      <c r="A111" s="33"/>
      <c r="B111" s="34"/>
      <c r="C111" s="197" t="s">
        <v>217</v>
      </c>
      <c r="D111" s="197" t="s">
        <v>118</v>
      </c>
      <c r="E111" s="198" t="s">
        <v>218</v>
      </c>
      <c r="F111" s="199" t="s">
        <v>219</v>
      </c>
      <c r="G111" s="200" t="s">
        <v>182</v>
      </c>
      <c r="H111" s="201">
        <v>56</v>
      </c>
      <c r="I111" s="202">
        <v>63.399999999999999</v>
      </c>
      <c r="J111" s="202">
        <f>ROUND(I111*H111,2)</f>
        <v>3550.4000000000001</v>
      </c>
      <c r="K111" s="199" t="s">
        <v>122</v>
      </c>
      <c r="L111" s="39"/>
      <c r="M111" s="203" t="s">
        <v>17</v>
      </c>
      <c r="N111" s="204" t="s">
        <v>43</v>
      </c>
      <c r="O111" s="205">
        <v>0.075999999999999998</v>
      </c>
      <c r="P111" s="205">
        <f>O111*H111</f>
        <v>4.2560000000000002</v>
      </c>
      <c r="Q111" s="205">
        <v>0</v>
      </c>
      <c r="R111" s="205">
        <f>Q111*H111</f>
        <v>0</v>
      </c>
      <c r="S111" s="205">
        <v>0</v>
      </c>
      <c r="T111" s="206">
        <f>S111*H111</f>
        <v>0</v>
      </c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R111" s="207" t="s">
        <v>139</v>
      </c>
      <c r="AT111" s="207" t="s">
        <v>118</v>
      </c>
      <c r="AU111" s="207" t="s">
        <v>82</v>
      </c>
      <c r="AY111" s="18" t="s">
        <v>115</v>
      </c>
      <c r="BE111" s="208">
        <f>IF(N111="základní",J111,0)</f>
        <v>3550.4000000000001</v>
      </c>
      <c r="BF111" s="208">
        <f>IF(N111="snížená",J111,0)</f>
        <v>0</v>
      </c>
      <c r="BG111" s="208">
        <f>IF(N111="zákl. přenesená",J111,0)</f>
        <v>0</v>
      </c>
      <c r="BH111" s="208">
        <f>IF(N111="sníž. přenesená",J111,0)</f>
        <v>0</v>
      </c>
      <c r="BI111" s="208">
        <f>IF(N111="nulová",J111,0)</f>
        <v>0</v>
      </c>
      <c r="BJ111" s="18" t="s">
        <v>80</v>
      </c>
      <c r="BK111" s="208">
        <f>ROUND(I111*H111,2)</f>
        <v>3550.4000000000001</v>
      </c>
      <c r="BL111" s="18" t="s">
        <v>139</v>
      </c>
      <c r="BM111" s="207" t="s">
        <v>220</v>
      </c>
    </row>
    <row r="112" s="2" customFormat="1">
      <c r="A112" s="33"/>
      <c r="B112" s="34"/>
      <c r="C112" s="35"/>
      <c r="D112" s="209" t="s">
        <v>125</v>
      </c>
      <c r="E112" s="35"/>
      <c r="F112" s="210" t="s">
        <v>221</v>
      </c>
      <c r="G112" s="35"/>
      <c r="H112" s="35"/>
      <c r="I112" s="35"/>
      <c r="J112" s="35"/>
      <c r="K112" s="35"/>
      <c r="L112" s="39"/>
      <c r="M112" s="211"/>
      <c r="N112" s="212"/>
      <c r="O112" s="78"/>
      <c r="P112" s="78"/>
      <c r="Q112" s="78"/>
      <c r="R112" s="78"/>
      <c r="S112" s="78"/>
      <c r="T112" s="79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T112" s="18" t="s">
        <v>125</v>
      </c>
      <c r="AU112" s="18" t="s">
        <v>82</v>
      </c>
    </row>
    <row r="113" s="2" customFormat="1" ht="21.75" customHeight="1">
      <c r="A113" s="33"/>
      <c r="B113" s="34"/>
      <c r="C113" s="197" t="s">
        <v>222</v>
      </c>
      <c r="D113" s="197" t="s">
        <v>118</v>
      </c>
      <c r="E113" s="198" t="s">
        <v>223</v>
      </c>
      <c r="F113" s="199" t="s">
        <v>224</v>
      </c>
      <c r="G113" s="200" t="s">
        <v>225</v>
      </c>
      <c r="H113" s="201">
        <v>1.425</v>
      </c>
      <c r="I113" s="202">
        <v>112</v>
      </c>
      <c r="J113" s="202">
        <f>ROUND(I113*H113,2)</f>
        <v>159.59999999999999</v>
      </c>
      <c r="K113" s="199" t="s">
        <v>122</v>
      </c>
      <c r="L113" s="39"/>
      <c r="M113" s="203" t="s">
        <v>17</v>
      </c>
      <c r="N113" s="204" t="s">
        <v>43</v>
      </c>
      <c r="O113" s="205">
        <v>0.14000000000000001</v>
      </c>
      <c r="P113" s="205">
        <f>O113*H113</f>
        <v>0.19950000000000004</v>
      </c>
      <c r="Q113" s="205">
        <v>0</v>
      </c>
      <c r="R113" s="205">
        <f>Q113*H113</f>
        <v>0</v>
      </c>
      <c r="S113" s="205">
        <v>0</v>
      </c>
      <c r="T113" s="206">
        <f>S113*H113</f>
        <v>0</v>
      </c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R113" s="207" t="s">
        <v>139</v>
      </c>
      <c r="AT113" s="207" t="s">
        <v>118</v>
      </c>
      <c r="AU113" s="207" t="s">
        <v>82</v>
      </c>
      <c r="AY113" s="18" t="s">
        <v>115</v>
      </c>
      <c r="BE113" s="208">
        <f>IF(N113="základní",J113,0)</f>
        <v>159.59999999999999</v>
      </c>
      <c r="BF113" s="208">
        <f>IF(N113="snížená",J113,0)</f>
        <v>0</v>
      </c>
      <c r="BG113" s="208">
        <f>IF(N113="zákl. přenesená",J113,0)</f>
        <v>0</v>
      </c>
      <c r="BH113" s="208">
        <f>IF(N113="sníž. přenesená",J113,0)</f>
        <v>0</v>
      </c>
      <c r="BI113" s="208">
        <f>IF(N113="nulová",J113,0)</f>
        <v>0</v>
      </c>
      <c r="BJ113" s="18" t="s">
        <v>80</v>
      </c>
      <c r="BK113" s="208">
        <f>ROUND(I113*H113,2)</f>
        <v>159.59999999999999</v>
      </c>
      <c r="BL113" s="18" t="s">
        <v>139</v>
      </c>
      <c r="BM113" s="207" t="s">
        <v>226</v>
      </c>
    </row>
    <row r="114" s="2" customFormat="1">
      <c r="A114" s="33"/>
      <c r="B114" s="34"/>
      <c r="C114" s="35"/>
      <c r="D114" s="209" t="s">
        <v>125</v>
      </c>
      <c r="E114" s="35"/>
      <c r="F114" s="210" t="s">
        <v>227</v>
      </c>
      <c r="G114" s="35"/>
      <c r="H114" s="35"/>
      <c r="I114" s="35"/>
      <c r="J114" s="35"/>
      <c r="K114" s="35"/>
      <c r="L114" s="39"/>
      <c r="M114" s="211"/>
      <c r="N114" s="212"/>
      <c r="O114" s="78"/>
      <c r="P114" s="78"/>
      <c r="Q114" s="78"/>
      <c r="R114" s="78"/>
      <c r="S114" s="78"/>
      <c r="T114" s="79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T114" s="18" t="s">
        <v>125</v>
      </c>
      <c r="AU114" s="18" t="s">
        <v>82</v>
      </c>
    </row>
    <row r="115" s="13" customFormat="1">
      <c r="A115" s="13"/>
      <c r="B115" s="219"/>
      <c r="C115" s="220"/>
      <c r="D115" s="213" t="s">
        <v>195</v>
      </c>
      <c r="E115" s="221" t="s">
        <v>17</v>
      </c>
      <c r="F115" s="222" t="s">
        <v>228</v>
      </c>
      <c r="G115" s="220"/>
      <c r="H115" s="223">
        <v>1.425</v>
      </c>
      <c r="I115" s="220"/>
      <c r="J115" s="220"/>
      <c r="K115" s="220"/>
      <c r="L115" s="224"/>
      <c r="M115" s="225"/>
      <c r="N115" s="226"/>
      <c r="O115" s="226"/>
      <c r="P115" s="226"/>
      <c r="Q115" s="226"/>
      <c r="R115" s="226"/>
      <c r="S115" s="226"/>
      <c r="T115" s="227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28" t="s">
        <v>195</v>
      </c>
      <c r="AU115" s="228" t="s">
        <v>82</v>
      </c>
      <c r="AV115" s="13" t="s">
        <v>82</v>
      </c>
      <c r="AW115" s="13" t="s">
        <v>34</v>
      </c>
      <c r="AX115" s="13" t="s">
        <v>80</v>
      </c>
      <c r="AY115" s="228" t="s">
        <v>115</v>
      </c>
    </row>
    <row r="116" s="2" customFormat="1" ht="21.75" customHeight="1">
      <c r="A116" s="33"/>
      <c r="B116" s="34"/>
      <c r="C116" s="197" t="s">
        <v>229</v>
      </c>
      <c r="D116" s="197" t="s">
        <v>118</v>
      </c>
      <c r="E116" s="198" t="s">
        <v>230</v>
      </c>
      <c r="F116" s="199" t="s">
        <v>231</v>
      </c>
      <c r="G116" s="200" t="s">
        <v>225</v>
      </c>
      <c r="H116" s="201">
        <v>1.425</v>
      </c>
      <c r="I116" s="202">
        <v>170</v>
      </c>
      <c r="J116" s="202">
        <f>ROUND(I116*H116,2)</f>
        <v>242.25</v>
      </c>
      <c r="K116" s="199" t="s">
        <v>122</v>
      </c>
      <c r="L116" s="39"/>
      <c r="M116" s="203" t="s">
        <v>17</v>
      </c>
      <c r="N116" s="204" t="s">
        <v>43</v>
      </c>
      <c r="O116" s="205">
        <v>0.21199999999999999</v>
      </c>
      <c r="P116" s="205">
        <f>O116*H116</f>
        <v>0.30209999999999998</v>
      </c>
      <c r="Q116" s="205">
        <v>0</v>
      </c>
      <c r="R116" s="205">
        <f>Q116*H116</f>
        <v>0</v>
      </c>
      <c r="S116" s="205">
        <v>0</v>
      </c>
      <c r="T116" s="206">
        <f>S116*H116</f>
        <v>0</v>
      </c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R116" s="207" t="s">
        <v>139</v>
      </c>
      <c r="AT116" s="207" t="s">
        <v>118</v>
      </c>
      <c r="AU116" s="207" t="s">
        <v>82</v>
      </c>
      <c r="AY116" s="18" t="s">
        <v>115</v>
      </c>
      <c r="BE116" s="208">
        <f>IF(N116="základní",J116,0)</f>
        <v>242.25</v>
      </c>
      <c r="BF116" s="208">
        <f>IF(N116="snížená",J116,0)</f>
        <v>0</v>
      </c>
      <c r="BG116" s="208">
        <f>IF(N116="zákl. přenesená",J116,0)</f>
        <v>0</v>
      </c>
      <c r="BH116" s="208">
        <f>IF(N116="sníž. přenesená",J116,0)</f>
        <v>0</v>
      </c>
      <c r="BI116" s="208">
        <f>IF(N116="nulová",J116,0)</f>
        <v>0</v>
      </c>
      <c r="BJ116" s="18" t="s">
        <v>80</v>
      </c>
      <c r="BK116" s="208">
        <f>ROUND(I116*H116,2)</f>
        <v>242.25</v>
      </c>
      <c r="BL116" s="18" t="s">
        <v>139</v>
      </c>
      <c r="BM116" s="207" t="s">
        <v>232</v>
      </c>
    </row>
    <row r="117" s="2" customFormat="1">
      <c r="A117" s="33"/>
      <c r="B117" s="34"/>
      <c r="C117" s="35"/>
      <c r="D117" s="209" t="s">
        <v>125</v>
      </c>
      <c r="E117" s="35"/>
      <c r="F117" s="210" t="s">
        <v>233</v>
      </c>
      <c r="G117" s="35"/>
      <c r="H117" s="35"/>
      <c r="I117" s="35"/>
      <c r="J117" s="35"/>
      <c r="K117" s="35"/>
      <c r="L117" s="39"/>
      <c r="M117" s="211"/>
      <c r="N117" s="212"/>
      <c r="O117" s="78"/>
      <c r="P117" s="78"/>
      <c r="Q117" s="78"/>
      <c r="R117" s="78"/>
      <c r="S117" s="78"/>
      <c r="T117" s="79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125</v>
      </c>
      <c r="AU117" s="18" t="s">
        <v>82</v>
      </c>
    </row>
    <row r="118" s="2" customFormat="1" ht="33" customHeight="1">
      <c r="A118" s="33"/>
      <c r="B118" s="34"/>
      <c r="C118" s="197" t="s">
        <v>234</v>
      </c>
      <c r="D118" s="197" t="s">
        <v>118</v>
      </c>
      <c r="E118" s="198" t="s">
        <v>235</v>
      </c>
      <c r="F118" s="199" t="s">
        <v>236</v>
      </c>
      <c r="G118" s="200" t="s">
        <v>225</v>
      </c>
      <c r="H118" s="201">
        <v>7.8700000000000001</v>
      </c>
      <c r="I118" s="202">
        <v>4470</v>
      </c>
      <c r="J118" s="202">
        <f>ROUND(I118*H118,2)</f>
        <v>35178.900000000001</v>
      </c>
      <c r="K118" s="199" t="s">
        <v>122</v>
      </c>
      <c r="L118" s="39"/>
      <c r="M118" s="203" t="s">
        <v>17</v>
      </c>
      <c r="N118" s="204" t="s">
        <v>43</v>
      </c>
      <c r="O118" s="205">
        <v>3.0840000000000001</v>
      </c>
      <c r="P118" s="205">
        <f>O118*H118</f>
        <v>24.271080000000001</v>
      </c>
      <c r="Q118" s="205">
        <v>0</v>
      </c>
      <c r="R118" s="205">
        <f>Q118*H118</f>
        <v>0</v>
      </c>
      <c r="S118" s="205">
        <v>0</v>
      </c>
      <c r="T118" s="206">
        <f>S118*H118</f>
        <v>0</v>
      </c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R118" s="207" t="s">
        <v>237</v>
      </c>
      <c r="AT118" s="207" t="s">
        <v>118</v>
      </c>
      <c r="AU118" s="207" t="s">
        <v>82</v>
      </c>
      <c r="AY118" s="18" t="s">
        <v>115</v>
      </c>
      <c r="BE118" s="208">
        <f>IF(N118="základní",J118,0)</f>
        <v>35178.900000000001</v>
      </c>
      <c r="BF118" s="208">
        <f>IF(N118="snížená",J118,0)</f>
        <v>0</v>
      </c>
      <c r="BG118" s="208">
        <f>IF(N118="zákl. přenesená",J118,0)</f>
        <v>0</v>
      </c>
      <c r="BH118" s="208">
        <f>IF(N118="sníž. přenesená",J118,0)</f>
        <v>0</v>
      </c>
      <c r="BI118" s="208">
        <f>IF(N118="nulová",J118,0)</f>
        <v>0</v>
      </c>
      <c r="BJ118" s="18" t="s">
        <v>80</v>
      </c>
      <c r="BK118" s="208">
        <f>ROUND(I118*H118,2)</f>
        <v>35178.900000000001</v>
      </c>
      <c r="BL118" s="18" t="s">
        <v>237</v>
      </c>
      <c r="BM118" s="207" t="s">
        <v>238</v>
      </c>
    </row>
    <row r="119" s="2" customFormat="1">
      <c r="A119" s="33"/>
      <c r="B119" s="34"/>
      <c r="C119" s="35"/>
      <c r="D119" s="209" t="s">
        <v>125</v>
      </c>
      <c r="E119" s="35"/>
      <c r="F119" s="210" t="s">
        <v>239</v>
      </c>
      <c r="G119" s="35"/>
      <c r="H119" s="35"/>
      <c r="I119" s="35"/>
      <c r="J119" s="35"/>
      <c r="K119" s="35"/>
      <c r="L119" s="39"/>
      <c r="M119" s="211"/>
      <c r="N119" s="212"/>
      <c r="O119" s="78"/>
      <c r="P119" s="78"/>
      <c r="Q119" s="78"/>
      <c r="R119" s="78"/>
      <c r="S119" s="78"/>
      <c r="T119" s="79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T119" s="18" t="s">
        <v>125</v>
      </c>
      <c r="AU119" s="18" t="s">
        <v>82</v>
      </c>
    </row>
    <row r="120" s="13" customFormat="1">
      <c r="A120" s="13"/>
      <c r="B120" s="219"/>
      <c r="C120" s="220"/>
      <c r="D120" s="213" t="s">
        <v>195</v>
      </c>
      <c r="E120" s="221" t="s">
        <v>17</v>
      </c>
      <c r="F120" s="222" t="s">
        <v>240</v>
      </c>
      <c r="G120" s="220"/>
      <c r="H120" s="223">
        <v>7.8700000000000001</v>
      </c>
      <c r="I120" s="220"/>
      <c r="J120" s="220"/>
      <c r="K120" s="220"/>
      <c r="L120" s="224"/>
      <c r="M120" s="225"/>
      <c r="N120" s="226"/>
      <c r="O120" s="226"/>
      <c r="P120" s="226"/>
      <c r="Q120" s="226"/>
      <c r="R120" s="226"/>
      <c r="S120" s="226"/>
      <c r="T120" s="227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28" t="s">
        <v>195</v>
      </c>
      <c r="AU120" s="228" t="s">
        <v>82</v>
      </c>
      <c r="AV120" s="13" t="s">
        <v>82</v>
      </c>
      <c r="AW120" s="13" t="s">
        <v>34</v>
      </c>
      <c r="AX120" s="13" t="s">
        <v>80</v>
      </c>
      <c r="AY120" s="228" t="s">
        <v>115</v>
      </c>
    </row>
    <row r="121" s="2" customFormat="1" ht="24.15" customHeight="1">
      <c r="A121" s="33"/>
      <c r="B121" s="34"/>
      <c r="C121" s="197" t="s">
        <v>241</v>
      </c>
      <c r="D121" s="197" t="s">
        <v>118</v>
      </c>
      <c r="E121" s="198" t="s">
        <v>242</v>
      </c>
      <c r="F121" s="199" t="s">
        <v>243</v>
      </c>
      <c r="G121" s="200" t="s">
        <v>225</v>
      </c>
      <c r="H121" s="201">
        <v>16.591999999999999</v>
      </c>
      <c r="I121" s="202">
        <v>269</v>
      </c>
      <c r="J121" s="202">
        <f>ROUND(I121*H121,2)</f>
        <v>4463.25</v>
      </c>
      <c r="K121" s="199" t="s">
        <v>122</v>
      </c>
      <c r="L121" s="39"/>
      <c r="M121" s="203" t="s">
        <v>17</v>
      </c>
      <c r="N121" s="204" t="s">
        <v>43</v>
      </c>
      <c r="O121" s="205">
        <v>0.33700000000000002</v>
      </c>
      <c r="P121" s="205">
        <f>O121*H121</f>
        <v>5.5915039999999996</v>
      </c>
      <c r="Q121" s="205">
        <v>0</v>
      </c>
      <c r="R121" s="205">
        <f>Q121*H121</f>
        <v>0</v>
      </c>
      <c r="S121" s="205">
        <v>0</v>
      </c>
      <c r="T121" s="206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207" t="s">
        <v>139</v>
      </c>
      <c r="AT121" s="207" t="s">
        <v>118</v>
      </c>
      <c r="AU121" s="207" t="s">
        <v>82</v>
      </c>
      <c r="AY121" s="18" t="s">
        <v>115</v>
      </c>
      <c r="BE121" s="208">
        <f>IF(N121="základní",J121,0)</f>
        <v>4463.25</v>
      </c>
      <c r="BF121" s="208">
        <f>IF(N121="snížená",J121,0)</f>
        <v>0</v>
      </c>
      <c r="BG121" s="208">
        <f>IF(N121="zákl. přenesená",J121,0)</f>
        <v>0</v>
      </c>
      <c r="BH121" s="208">
        <f>IF(N121="sníž. přenesená",J121,0)</f>
        <v>0</v>
      </c>
      <c r="BI121" s="208">
        <f>IF(N121="nulová",J121,0)</f>
        <v>0</v>
      </c>
      <c r="BJ121" s="18" t="s">
        <v>80</v>
      </c>
      <c r="BK121" s="208">
        <f>ROUND(I121*H121,2)</f>
        <v>4463.25</v>
      </c>
      <c r="BL121" s="18" t="s">
        <v>139</v>
      </c>
      <c r="BM121" s="207" t="s">
        <v>244</v>
      </c>
    </row>
    <row r="122" s="2" customFormat="1">
      <c r="A122" s="33"/>
      <c r="B122" s="34"/>
      <c r="C122" s="35"/>
      <c r="D122" s="209" t="s">
        <v>125</v>
      </c>
      <c r="E122" s="35"/>
      <c r="F122" s="210" t="s">
        <v>245</v>
      </c>
      <c r="G122" s="35"/>
      <c r="H122" s="35"/>
      <c r="I122" s="35"/>
      <c r="J122" s="35"/>
      <c r="K122" s="35"/>
      <c r="L122" s="39"/>
      <c r="M122" s="211"/>
      <c r="N122" s="212"/>
      <c r="O122" s="78"/>
      <c r="P122" s="78"/>
      <c r="Q122" s="78"/>
      <c r="R122" s="78"/>
      <c r="S122" s="78"/>
      <c r="T122" s="79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T122" s="18" t="s">
        <v>125</v>
      </c>
      <c r="AU122" s="18" t="s">
        <v>82</v>
      </c>
    </row>
    <row r="123" s="13" customFormat="1">
      <c r="A123" s="13"/>
      <c r="B123" s="219"/>
      <c r="C123" s="220"/>
      <c r="D123" s="213" t="s">
        <v>195</v>
      </c>
      <c r="E123" s="221" t="s">
        <v>17</v>
      </c>
      <c r="F123" s="222" t="s">
        <v>246</v>
      </c>
      <c r="G123" s="220"/>
      <c r="H123" s="223">
        <v>11.73</v>
      </c>
      <c r="I123" s="220"/>
      <c r="J123" s="220"/>
      <c r="K123" s="220"/>
      <c r="L123" s="224"/>
      <c r="M123" s="225"/>
      <c r="N123" s="226"/>
      <c r="O123" s="226"/>
      <c r="P123" s="226"/>
      <c r="Q123" s="226"/>
      <c r="R123" s="226"/>
      <c r="S123" s="226"/>
      <c r="T123" s="227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28" t="s">
        <v>195</v>
      </c>
      <c r="AU123" s="228" t="s">
        <v>82</v>
      </c>
      <c r="AV123" s="13" t="s">
        <v>82</v>
      </c>
      <c r="AW123" s="13" t="s">
        <v>34</v>
      </c>
      <c r="AX123" s="13" t="s">
        <v>72</v>
      </c>
      <c r="AY123" s="228" t="s">
        <v>115</v>
      </c>
    </row>
    <row r="124" s="13" customFormat="1">
      <c r="A124" s="13"/>
      <c r="B124" s="219"/>
      <c r="C124" s="220"/>
      <c r="D124" s="213" t="s">
        <v>195</v>
      </c>
      <c r="E124" s="221" t="s">
        <v>17</v>
      </c>
      <c r="F124" s="222" t="s">
        <v>247</v>
      </c>
      <c r="G124" s="220"/>
      <c r="H124" s="223">
        <v>4.8620000000000001</v>
      </c>
      <c r="I124" s="220"/>
      <c r="J124" s="220"/>
      <c r="K124" s="220"/>
      <c r="L124" s="224"/>
      <c r="M124" s="225"/>
      <c r="N124" s="226"/>
      <c r="O124" s="226"/>
      <c r="P124" s="226"/>
      <c r="Q124" s="226"/>
      <c r="R124" s="226"/>
      <c r="S124" s="226"/>
      <c r="T124" s="227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28" t="s">
        <v>195</v>
      </c>
      <c r="AU124" s="228" t="s">
        <v>82</v>
      </c>
      <c r="AV124" s="13" t="s">
        <v>82</v>
      </c>
      <c r="AW124" s="13" t="s">
        <v>34</v>
      </c>
      <c r="AX124" s="13" t="s">
        <v>72</v>
      </c>
      <c r="AY124" s="228" t="s">
        <v>115</v>
      </c>
    </row>
    <row r="125" s="14" customFormat="1">
      <c r="A125" s="14"/>
      <c r="B125" s="229"/>
      <c r="C125" s="230"/>
      <c r="D125" s="213" t="s">
        <v>195</v>
      </c>
      <c r="E125" s="231" t="s">
        <v>17</v>
      </c>
      <c r="F125" s="232" t="s">
        <v>248</v>
      </c>
      <c r="G125" s="230"/>
      <c r="H125" s="233">
        <v>16.591999999999999</v>
      </c>
      <c r="I125" s="230"/>
      <c r="J125" s="230"/>
      <c r="K125" s="230"/>
      <c r="L125" s="234"/>
      <c r="M125" s="235"/>
      <c r="N125" s="236"/>
      <c r="O125" s="236"/>
      <c r="P125" s="236"/>
      <c r="Q125" s="236"/>
      <c r="R125" s="236"/>
      <c r="S125" s="236"/>
      <c r="T125" s="237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38" t="s">
        <v>195</v>
      </c>
      <c r="AU125" s="238" t="s">
        <v>82</v>
      </c>
      <c r="AV125" s="14" t="s">
        <v>139</v>
      </c>
      <c r="AW125" s="14" t="s">
        <v>34</v>
      </c>
      <c r="AX125" s="14" t="s">
        <v>80</v>
      </c>
      <c r="AY125" s="238" t="s">
        <v>115</v>
      </c>
    </row>
    <row r="126" s="2" customFormat="1" ht="24.15" customHeight="1">
      <c r="A126" s="33"/>
      <c r="B126" s="34"/>
      <c r="C126" s="197" t="s">
        <v>249</v>
      </c>
      <c r="D126" s="197" t="s">
        <v>118</v>
      </c>
      <c r="E126" s="198" t="s">
        <v>250</v>
      </c>
      <c r="F126" s="199" t="s">
        <v>251</v>
      </c>
      <c r="G126" s="200" t="s">
        <v>225</v>
      </c>
      <c r="H126" s="201">
        <v>29.062999999999999</v>
      </c>
      <c r="I126" s="202">
        <v>244</v>
      </c>
      <c r="J126" s="202">
        <f>ROUND(I126*H126,2)</f>
        <v>7091.3699999999999</v>
      </c>
      <c r="K126" s="199" t="s">
        <v>122</v>
      </c>
      <c r="L126" s="39"/>
      <c r="M126" s="203" t="s">
        <v>17</v>
      </c>
      <c r="N126" s="204" t="s">
        <v>43</v>
      </c>
      <c r="O126" s="205">
        <v>0.30599999999999999</v>
      </c>
      <c r="P126" s="205">
        <f>O126*H126</f>
        <v>8.8932779999999987</v>
      </c>
      <c r="Q126" s="205">
        <v>0</v>
      </c>
      <c r="R126" s="205">
        <f>Q126*H126</f>
        <v>0</v>
      </c>
      <c r="S126" s="205">
        <v>0</v>
      </c>
      <c r="T126" s="206">
        <f>S126*H126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R126" s="207" t="s">
        <v>139</v>
      </c>
      <c r="AT126" s="207" t="s">
        <v>118</v>
      </c>
      <c r="AU126" s="207" t="s">
        <v>82</v>
      </c>
      <c r="AY126" s="18" t="s">
        <v>115</v>
      </c>
      <c r="BE126" s="208">
        <f>IF(N126="základní",J126,0)</f>
        <v>7091.3699999999999</v>
      </c>
      <c r="BF126" s="208">
        <f>IF(N126="snížená",J126,0)</f>
        <v>0</v>
      </c>
      <c r="BG126" s="208">
        <f>IF(N126="zákl. přenesená",J126,0)</f>
        <v>0</v>
      </c>
      <c r="BH126" s="208">
        <f>IF(N126="sníž. přenesená",J126,0)</f>
        <v>0</v>
      </c>
      <c r="BI126" s="208">
        <f>IF(N126="nulová",J126,0)</f>
        <v>0</v>
      </c>
      <c r="BJ126" s="18" t="s">
        <v>80</v>
      </c>
      <c r="BK126" s="208">
        <f>ROUND(I126*H126,2)</f>
        <v>7091.3699999999999</v>
      </c>
      <c r="BL126" s="18" t="s">
        <v>139</v>
      </c>
      <c r="BM126" s="207" t="s">
        <v>252</v>
      </c>
    </row>
    <row r="127" s="2" customFormat="1">
      <c r="A127" s="33"/>
      <c r="B127" s="34"/>
      <c r="C127" s="35"/>
      <c r="D127" s="209" t="s">
        <v>125</v>
      </c>
      <c r="E127" s="35"/>
      <c r="F127" s="210" t="s">
        <v>253</v>
      </c>
      <c r="G127" s="35"/>
      <c r="H127" s="35"/>
      <c r="I127" s="35"/>
      <c r="J127" s="35"/>
      <c r="K127" s="35"/>
      <c r="L127" s="39"/>
      <c r="M127" s="211"/>
      <c r="N127" s="212"/>
      <c r="O127" s="78"/>
      <c r="P127" s="78"/>
      <c r="Q127" s="78"/>
      <c r="R127" s="78"/>
      <c r="S127" s="78"/>
      <c r="T127" s="79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8" t="s">
        <v>125</v>
      </c>
      <c r="AU127" s="18" t="s">
        <v>82</v>
      </c>
    </row>
    <row r="128" s="13" customFormat="1">
      <c r="A128" s="13"/>
      <c r="B128" s="219"/>
      <c r="C128" s="220"/>
      <c r="D128" s="213" t="s">
        <v>195</v>
      </c>
      <c r="E128" s="221" t="s">
        <v>17</v>
      </c>
      <c r="F128" s="222" t="s">
        <v>254</v>
      </c>
      <c r="G128" s="220"/>
      <c r="H128" s="223">
        <v>29.062999999999999</v>
      </c>
      <c r="I128" s="220"/>
      <c r="J128" s="220"/>
      <c r="K128" s="220"/>
      <c r="L128" s="224"/>
      <c r="M128" s="225"/>
      <c r="N128" s="226"/>
      <c r="O128" s="226"/>
      <c r="P128" s="226"/>
      <c r="Q128" s="226"/>
      <c r="R128" s="226"/>
      <c r="S128" s="226"/>
      <c r="T128" s="227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28" t="s">
        <v>195</v>
      </c>
      <c r="AU128" s="228" t="s">
        <v>82</v>
      </c>
      <c r="AV128" s="13" t="s">
        <v>82</v>
      </c>
      <c r="AW128" s="13" t="s">
        <v>34</v>
      </c>
      <c r="AX128" s="13" t="s">
        <v>80</v>
      </c>
      <c r="AY128" s="228" t="s">
        <v>115</v>
      </c>
    </row>
    <row r="129" s="2" customFormat="1" ht="24.15" customHeight="1">
      <c r="A129" s="33"/>
      <c r="B129" s="34"/>
      <c r="C129" s="197" t="s">
        <v>255</v>
      </c>
      <c r="D129" s="197" t="s">
        <v>118</v>
      </c>
      <c r="E129" s="198" t="s">
        <v>256</v>
      </c>
      <c r="F129" s="199" t="s">
        <v>257</v>
      </c>
      <c r="G129" s="200" t="s">
        <v>225</v>
      </c>
      <c r="H129" s="201">
        <v>13.936999999999999</v>
      </c>
      <c r="I129" s="202">
        <v>339</v>
      </c>
      <c r="J129" s="202">
        <f>ROUND(I129*H129,2)</f>
        <v>4724.6400000000003</v>
      </c>
      <c r="K129" s="199" t="s">
        <v>122</v>
      </c>
      <c r="L129" s="39"/>
      <c r="M129" s="203" t="s">
        <v>17</v>
      </c>
      <c r="N129" s="204" t="s">
        <v>43</v>
      </c>
      <c r="O129" s="205">
        <v>0.42399999999999999</v>
      </c>
      <c r="P129" s="205">
        <f>O129*H129</f>
        <v>5.9092879999999992</v>
      </c>
      <c r="Q129" s="205">
        <v>0</v>
      </c>
      <c r="R129" s="205">
        <f>Q129*H129</f>
        <v>0</v>
      </c>
      <c r="S129" s="205">
        <v>0</v>
      </c>
      <c r="T129" s="206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207" t="s">
        <v>139</v>
      </c>
      <c r="AT129" s="207" t="s">
        <v>118</v>
      </c>
      <c r="AU129" s="207" t="s">
        <v>82</v>
      </c>
      <c r="AY129" s="18" t="s">
        <v>115</v>
      </c>
      <c r="BE129" s="208">
        <f>IF(N129="základní",J129,0)</f>
        <v>4724.6400000000003</v>
      </c>
      <c r="BF129" s="208">
        <f>IF(N129="snížená",J129,0)</f>
        <v>0</v>
      </c>
      <c r="BG129" s="208">
        <f>IF(N129="zákl. přenesená",J129,0)</f>
        <v>0</v>
      </c>
      <c r="BH129" s="208">
        <f>IF(N129="sníž. přenesená",J129,0)</f>
        <v>0</v>
      </c>
      <c r="BI129" s="208">
        <f>IF(N129="nulová",J129,0)</f>
        <v>0</v>
      </c>
      <c r="BJ129" s="18" t="s">
        <v>80</v>
      </c>
      <c r="BK129" s="208">
        <f>ROUND(I129*H129,2)</f>
        <v>4724.6400000000003</v>
      </c>
      <c r="BL129" s="18" t="s">
        <v>139</v>
      </c>
      <c r="BM129" s="207" t="s">
        <v>258</v>
      </c>
    </row>
    <row r="130" s="2" customFormat="1">
      <c r="A130" s="33"/>
      <c r="B130" s="34"/>
      <c r="C130" s="35"/>
      <c r="D130" s="209" t="s">
        <v>125</v>
      </c>
      <c r="E130" s="35"/>
      <c r="F130" s="210" t="s">
        <v>259</v>
      </c>
      <c r="G130" s="35"/>
      <c r="H130" s="35"/>
      <c r="I130" s="35"/>
      <c r="J130" s="35"/>
      <c r="K130" s="35"/>
      <c r="L130" s="39"/>
      <c r="M130" s="211"/>
      <c r="N130" s="212"/>
      <c r="O130" s="78"/>
      <c r="P130" s="78"/>
      <c r="Q130" s="78"/>
      <c r="R130" s="78"/>
      <c r="S130" s="78"/>
      <c r="T130" s="79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125</v>
      </c>
      <c r="AU130" s="18" t="s">
        <v>82</v>
      </c>
    </row>
    <row r="131" s="13" customFormat="1">
      <c r="A131" s="13"/>
      <c r="B131" s="219"/>
      <c r="C131" s="220"/>
      <c r="D131" s="213" t="s">
        <v>195</v>
      </c>
      <c r="E131" s="221" t="s">
        <v>17</v>
      </c>
      <c r="F131" s="222" t="s">
        <v>260</v>
      </c>
      <c r="G131" s="220"/>
      <c r="H131" s="223">
        <v>13.936999999999999</v>
      </c>
      <c r="I131" s="220"/>
      <c r="J131" s="220"/>
      <c r="K131" s="220"/>
      <c r="L131" s="224"/>
      <c r="M131" s="225"/>
      <c r="N131" s="226"/>
      <c r="O131" s="226"/>
      <c r="P131" s="226"/>
      <c r="Q131" s="226"/>
      <c r="R131" s="226"/>
      <c r="S131" s="226"/>
      <c r="T131" s="227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28" t="s">
        <v>195</v>
      </c>
      <c r="AU131" s="228" t="s">
        <v>82</v>
      </c>
      <c r="AV131" s="13" t="s">
        <v>82</v>
      </c>
      <c r="AW131" s="13" t="s">
        <v>34</v>
      </c>
      <c r="AX131" s="13" t="s">
        <v>80</v>
      </c>
      <c r="AY131" s="228" t="s">
        <v>115</v>
      </c>
    </row>
    <row r="132" s="2" customFormat="1" ht="24.15" customHeight="1">
      <c r="A132" s="33"/>
      <c r="B132" s="34"/>
      <c r="C132" s="197" t="s">
        <v>261</v>
      </c>
      <c r="D132" s="197" t="s">
        <v>118</v>
      </c>
      <c r="E132" s="198" t="s">
        <v>262</v>
      </c>
      <c r="F132" s="199" t="s">
        <v>263</v>
      </c>
      <c r="G132" s="200" t="s">
        <v>225</v>
      </c>
      <c r="H132" s="201">
        <v>16.591999999999999</v>
      </c>
      <c r="I132" s="202">
        <v>537</v>
      </c>
      <c r="J132" s="202">
        <f>ROUND(I132*H132,2)</f>
        <v>8909.8999999999996</v>
      </c>
      <c r="K132" s="199" t="s">
        <v>122</v>
      </c>
      <c r="L132" s="39"/>
      <c r="M132" s="203" t="s">
        <v>17</v>
      </c>
      <c r="N132" s="204" t="s">
        <v>43</v>
      </c>
      <c r="O132" s="205">
        <v>0.67200000000000004</v>
      </c>
      <c r="P132" s="205">
        <f>O132*H132</f>
        <v>11.149824000000001</v>
      </c>
      <c r="Q132" s="205">
        <v>0</v>
      </c>
      <c r="R132" s="205">
        <f>Q132*H132</f>
        <v>0</v>
      </c>
      <c r="S132" s="205">
        <v>0</v>
      </c>
      <c r="T132" s="206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207" t="s">
        <v>139</v>
      </c>
      <c r="AT132" s="207" t="s">
        <v>118</v>
      </c>
      <c r="AU132" s="207" t="s">
        <v>82</v>
      </c>
      <c r="AY132" s="18" t="s">
        <v>115</v>
      </c>
      <c r="BE132" s="208">
        <f>IF(N132="základní",J132,0)</f>
        <v>8909.8999999999996</v>
      </c>
      <c r="BF132" s="208">
        <f>IF(N132="snížená",J132,0)</f>
        <v>0</v>
      </c>
      <c r="BG132" s="208">
        <f>IF(N132="zákl. přenesená",J132,0)</f>
        <v>0</v>
      </c>
      <c r="BH132" s="208">
        <f>IF(N132="sníž. přenesená",J132,0)</f>
        <v>0</v>
      </c>
      <c r="BI132" s="208">
        <f>IF(N132="nulová",J132,0)</f>
        <v>0</v>
      </c>
      <c r="BJ132" s="18" t="s">
        <v>80</v>
      </c>
      <c r="BK132" s="208">
        <f>ROUND(I132*H132,2)</f>
        <v>8909.8999999999996</v>
      </c>
      <c r="BL132" s="18" t="s">
        <v>139</v>
      </c>
      <c r="BM132" s="207" t="s">
        <v>264</v>
      </c>
    </row>
    <row r="133" s="2" customFormat="1">
      <c r="A133" s="33"/>
      <c r="B133" s="34"/>
      <c r="C133" s="35"/>
      <c r="D133" s="209" t="s">
        <v>125</v>
      </c>
      <c r="E133" s="35"/>
      <c r="F133" s="210" t="s">
        <v>265</v>
      </c>
      <c r="G133" s="35"/>
      <c r="H133" s="35"/>
      <c r="I133" s="35"/>
      <c r="J133" s="35"/>
      <c r="K133" s="35"/>
      <c r="L133" s="39"/>
      <c r="M133" s="211"/>
      <c r="N133" s="212"/>
      <c r="O133" s="78"/>
      <c r="P133" s="78"/>
      <c r="Q133" s="78"/>
      <c r="R133" s="78"/>
      <c r="S133" s="78"/>
      <c r="T133" s="79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T133" s="18" t="s">
        <v>125</v>
      </c>
      <c r="AU133" s="18" t="s">
        <v>82</v>
      </c>
    </row>
    <row r="134" s="13" customFormat="1">
      <c r="A134" s="13"/>
      <c r="B134" s="219"/>
      <c r="C134" s="220"/>
      <c r="D134" s="213" t="s">
        <v>195</v>
      </c>
      <c r="E134" s="221" t="s">
        <v>17</v>
      </c>
      <c r="F134" s="222" t="s">
        <v>246</v>
      </c>
      <c r="G134" s="220"/>
      <c r="H134" s="223">
        <v>11.73</v>
      </c>
      <c r="I134" s="220"/>
      <c r="J134" s="220"/>
      <c r="K134" s="220"/>
      <c r="L134" s="224"/>
      <c r="M134" s="225"/>
      <c r="N134" s="226"/>
      <c r="O134" s="226"/>
      <c r="P134" s="226"/>
      <c r="Q134" s="226"/>
      <c r="R134" s="226"/>
      <c r="S134" s="226"/>
      <c r="T134" s="227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28" t="s">
        <v>195</v>
      </c>
      <c r="AU134" s="228" t="s">
        <v>82</v>
      </c>
      <c r="AV134" s="13" t="s">
        <v>82</v>
      </c>
      <c r="AW134" s="13" t="s">
        <v>34</v>
      </c>
      <c r="AX134" s="13" t="s">
        <v>72</v>
      </c>
      <c r="AY134" s="228" t="s">
        <v>115</v>
      </c>
    </row>
    <row r="135" s="13" customFormat="1">
      <c r="A135" s="13"/>
      <c r="B135" s="219"/>
      <c r="C135" s="220"/>
      <c r="D135" s="213" t="s">
        <v>195</v>
      </c>
      <c r="E135" s="221" t="s">
        <v>17</v>
      </c>
      <c r="F135" s="222" t="s">
        <v>247</v>
      </c>
      <c r="G135" s="220"/>
      <c r="H135" s="223">
        <v>4.8620000000000001</v>
      </c>
      <c r="I135" s="220"/>
      <c r="J135" s="220"/>
      <c r="K135" s="220"/>
      <c r="L135" s="224"/>
      <c r="M135" s="225"/>
      <c r="N135" s="226"/>
      <c r="O135" s="226"/>
      <c r="P135" s="226"/>
      <c r="Q135" s="226"/>
      <c r="R135" s="226"/>
      <c r="S135" s="226"/>
      <c r="T135" s="22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28" t="s">
        <v>195</v>
      </c>
      <c r="AU135" s="228" t="s">
        <v>82</v>
      </c>
      <c r="AV135" s="13" t="s">
        <v>82</v>
      </c>
      <c r="AW135" s="13" t="s">
        <v>34</v>
      </c>
      <c r="AX135" s="13" t="s">
        <v>72</v>
      </c>
      <c r="AY135" s="228" t="s">
        <v>115</v>
      </c>
    </row>
    <row r="136" s="14" customFormat="1">
      <c r="A136" s="14"/>
      <c r="B136" s="229"/>
      <c r="C136" s="230"/>
      <c r="D136" s="213" t="s">
        <v>195</v>
      </c>
      <c r="E136" s="231" t="s">
        <v>17</v>
      </c>
      <c r="F136" s="232" t="s">
        <v>248</v>
      </c>
      <c r="G136" s="230"/>
      <c r="H136" s="233">
        <v>16.591999999999999</v>
      </c>
      <c r="I136" s="230"/>
      <c r="J136" s="230"/>
      <c r="K136" s="230"/>
      <c r="L136" s="234"/>
      <c r="M136" s="235"/>
      <c r="N136" s="236"/>
      <c r="O136" s="236"/>
      <c r="P136" s="236"/>
      <c r="Q136" s="236"/>
      <c r="R136" s="236"/>
      <c r="S136" s="236"/>
      <c r="T136" s="237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38" t="s">
        <v>195</v>
      </c>
      <c r="AU136" s="238" t="s">
        <v>82</v>
      </c>
      <c r="AV136" s="14" t="s">
        <v>139</v>
      </c>
      <c r="AW136" s="14" t="s">
        <v>34</v>
      </c>
      <c r="AX136" s="14" t="s">
        <v>80</v>
      </c>
      <c r="AY136" s="238" t="s">
        <v>115</v>
      </c>
    </row>
    <row r="137" s="2" customFormat="1" ht="24.15" customHeight="1">
      <c r="A137" s="33"/>
      <c r="B137" s="34"/>
      <c r="C137" s="197" t="s">
        <v>266</v>
      </c>
      <c r="D137" s="197" t="s">
        <v>118</v>
      </c>
      <c r="E137" s="198" t="s">
        <v>267</v>
      </c>
      <c r="F137" s="199" t="s">
        <v>268</v>
      </c>
      <c r="G137" s="200" t="s">
        <v>225</v>
      </c>
      <c r="H137" s="201">
        <v>17.437999999999999</v>
      </c>
      <c r="I137" s="202">
        <v>397</v>
      </c>
      <c r="J137" s="202">
        <f>ROUND(I137*H137,2)</f>
        <v>6922.8900000000003</v>
      </c>
      <c r="K137" s="199" t="s">
        <v>122</v>
      </c>
      <c r="L137" s="39"/>
      <c r="M137" s="203" t="s">
        <v>17</v>
      </c>
      <c r="N137" s="204" t="s">
        <v>43</v>
      </c>
      <c r="O137" s="205">
        <v>0.496</v>
      </c>
      <c r="P137" s="205">
        <f>O137*H137</f>
        <v>8.649248</v>
      </c>
      <c r="Q137" s="205">
        <v>0</v>
      </c>
      <c r="R137" s="205">
        <f>Q137*H137</f>
        <v>0</v>
      </c>
      <c r="S137" s="205">
        <v>0</v>
      </c>
      <c r="T137" s="206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207" t="s">
        <v>139</v>
      </c>
      <c r="AT137" s="207" t="s">
        <v>118</v>
      </c>
      <c r="AU137" s="207" t="s">
        <v>82</v>
      </c>
      <c r="AY137" s="18" t="s">
        <v>115</v>
      </c>
      <c r="BE137" s="208">
        <f>IF(N137="základní",J137,0)</f>
        <v>6922.8900000000003</v>
      </c>
      <c r="BF137" s="208">
        <f>IF(N137="snížená",J137,0)</f>
        <v>0</v>
      </c>
      <c r="BG137" s="208">
        <f>IF(N137="zákl. přenesená",J137,0)</f>
        <v>0</v>
      </c>
      <c r="BH137" s="208">
        <f>IF(N137="sníž. přenesená",J137,0)</f>
        <v>0</v>
      </c>
      <c r="BI137" s="208">
        <f>IF(N137="nulová",J137,0)</f>
        <v>0</v>
      </c>
      <c r="BJ137" s="18" t="s">
        <v>80</v>
      </c>
      <c r="BK137" s="208">
        <f>ROUND(I137*H137,2)</f>
        <v>6922.8900000000003</v>
      </c>
      <c r="BL137" s="18" t="s">
        <v>139</v>
      </c>
      <c r="BM137" s="207" t="s">
        <v>269</v>
      </c>
    </row>
    <row r="138" s="2" customFormat="1">
      <c r="A138" s="33"/>
      <c r="B138" s="34"/>
      <c r="C138" s="35"/>
      <c r="D138" s="209" t="s">
        <v>125</v>
      </c>
      <c r="E138" s="35"/>
      <c r="F138" s="210" t="s">
        <v>270</v>
      </c>
      <c r="G138" s="35"/>
      <c r="H138" s="35"/>
      <c r="I138" s="35"/>
      <c r="J138" s="35"/>
      <c r="K138" s="35"/>
      <c r="L138" s="39"/>
      <c r="M138" s="211"/>
      <c r="N138" s="212"/>
      <c r="O138" s="78"/>
      <c r="P138" s="78"/>
      <c r="Q138" s="78"/>
      <c r="R138" s="78"/>
      <c r="S138" s="78"/>
      <c r="T138" s="79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T138" s="18" t="s">
        <v>125</v>
      </c>
      <c r="AU138" s="18" t="s">
        <v>82</v>
      </c>
    </row>
    <row r="139" s="13" customFormat="1">
      <c r="A139" s="13"/>
      <c r="B139" s="219"/>
      <c r="C139" s="220"/>
      <c r="D139" s="213" t="s">
        <v>195</v>
      </c>
      <c r="E139" s="221" t="s">
        <v>17</v>
      </c>
      <c r="F139" s="222" t="s">
        <v>271</v>
      </c>
      <c r="G139" s="220"/>
      <c r="H139" s="223">
        <v>17.437999999999999</v>
      </c>
      <c r="I139" s="220"/>
      <c r="J139" s="220"/>
      <c r="K139" s="220"/>
      <c r="L139" s="224"/>
      <c r="M139" s="225"/>
      <c r="N139" s="226"/>
      <c r="O139" s="226"/>
      <c r="P139" s="226"/>
      <c r="Q139" s="226"/>
      <c r="R139" s="226"/>
      <c r="S139" s="226"/>
      <c r="T139" s="22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28" t="s">
        <v>195</v>
      </c>
      <c r="AU139" s="228" t="s">
        <v>82</v>
      </c>
      <c r="AV139" s="13" t="s">
        <v>82</v>
      </c>
      <c r="AW139" s="13" t="s">
        <v>34</v>
      </c>
      <c r="AX139" s="13" t="s">
        <v>80</v>
      </c>
      <c r="AY139" s="228" t="s">
        <v>115</v>
      </c>
    </row>
    <row r="140" s="2" customFormat="1" ht="24.15" customHeight="1">
      <c r="A140" s="33"/>
      <c r="B140" s="34"/>
      <c r="C140" s="197" t="s">
        <v>272</v>
      </c>
      <c r="D140" s="197" t="s">
        <v>118</v>
      </c>
      <c r="E140" s="198" t="s">
        <v>273</v>
      </c>
      <c r="F140" s="199" t="s">
        <v>274</v>
      </c>
      <c r="G140" s="200" t="s">
        <v>225</v>
      </c>
      <c r="H140" s="201">
        <v>8.3620000000000001</v>
      </c>
      <c r="I140" s="202">
        <v>575</v>
      </c>
      <c r="J140" s="202">
        <f>ROUND(I140*H140,2)</f>
        <v>4808.1499999999996</v>
      </c>
      <c r="K140" s="199" t="s">
        <v>122</v>
      </c>
      <c r="L140" s="39"/>
      <c r="M140" s="203" t="s">
        <v>17</v>
      </c>
      <c r="N140" s="204" t="s">
        <v>43</v>
      </c>
      <c r="O140" s="205">
        <v>0.71999999999999997</v>
      </c>
      <c r="P140" s="205">
        <f>O140*H140</f>
        <v>6.0206400000000002</v>
      </c>
      <c r="Q140" s="205">
        <v>0</v>
      </c>
      <c r="R140" s="205">
        <f>Q140*H140</f>
        <v>0</v>
      </c>
      <c r="S140" s="205">
        <v>0</v>
      </c>
      <c r="T140" s="206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207" t="s">
        <v>139</v>
      </c>
      <c r="AT140" s="207" t="s">
        <v>118</v>
      </c>
      <c r="AU140" s="207" t="s">
        <v>82</v>
      </c>
      <c r="AY140" s="18" t="s">
        <v>115</v>
      </c>
      <c r="BE140" s="208">
        <f>IF(N140="základní",J140,0)</f>
        <v>4808.1499999999996</v>
      </c>
      <c r="BF140" s="208">
        <f>IF(N140="snížená",J140,0)</f>
        <v>0</v>
      </c>
      <c r="BG140" s="208">
        <f>IF(N140="zákl. přenesená",J140,0)</f>
        <v>0</v>
      </c>
      <c r="BH140" s="208">
        <f>IF(N140="sníž. přenesená",J140,0)</f>
        <v>0</v>
      </c>
      <c r="BI140" s="208">
        <f>IF(N140="nulová",J140,0)</f>
        <v>0</v>
      </c>
      <c r="BJ140" s="18" t="s">
        <v>80</v>
      </c>
      <c r="BK140" s="208">
        <f>ROUND(I140*H140,2)</f>
        <v>4808.1499999999996</v>
      </c>
      <c r="BL140" s="18" t="s">
        <v>139</v>
      </c>
      <c r="BM140" s="207" t="s">
        <v>275</v>
      </c>
    </row>
    <row r="141" s="2" customFormat="1">
      <c r="A141" s="33"/>
      <c r="B141" s="34"/>
      <c r="C141" s="35"/>
      <c r="D141" s="209" t="s">
        <v>125</v>
      </c>
      <c r="E141" s="35"/>
      <c r="F141" s="210" t="s">
        <v>276</v>
      </c>
      <c r="G141" s="35"/>
      <c r="H141" s="35"/>
      <c r="I141" s="35"/>
      <c r="J141" s="35"/>
      <c r="K141" s="35"/>
      <c r="L141" s="39"/>
      <c r="M141" s="211"/>
      <c r="N141" s="212"/>
      <c r="O141" s="78"/>
      <c r="P141" s="78"/>
      <c r="Q141" s="78"/>
      <c r="R141" s="78"/>
      <c r="S141" s="78"/>
      <c r="T141" s="79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T141" s="18" t="s">
        <v>125</v>
      </c>
      <c r="AU141" s="18" t="s">
        <v>82</v>
      </c>
    </row>
    <row r="142" s="13" customFormat="1">
      <c r="A142" s="13"/>
      <c r="B142" s="219"/>
      <c r="C142" s="220"/>
      <c r="D142" s="213" t="s">
        <v>195</v>
      </c>
      <c r="E142" s="221" t="s">
        <v>17</v>
      </c>
      <c r="F142" s="222" t="s">
        <v>277</v>
      </c>
      <c r="G142" s="220"/>
      <c r="H142" s="223">
        <v>8.3620000000000001</v>
      </c>
      <c r="I142" s="220"/>
      <c r="J142" s="220"/>
      <c r="K142" s="220"/>
      <c r="L142" s="224"/>
      <c r="M142" s="225"/>
      <c r="N142" s="226"/>
      <c r="O142" s="226"/>
      <c r="P142" s="226"/>
      <c r="Q142" s="226"/>
      <c r="R142" s="226"/>
      <c r="S142" s="226"/>
      <c r="T142" s="227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28" t="s">
        <v>195</v>
      </c>
      <c r="AU142" s="228" t="s">
        <v>82</v>
      </c>
      <c r="AV142" s="13" t="s">
        <v>82</v>
      </c>
      <c r="AW142" s="13" t="s">
        <v>34</v>
      </c>
      <c r="AX142" s="13" t="s">
        <v>80</v>
      </c>
      <c r="AY142" s="228" t="s">
        <v>115</v>
      </c>
    </row>
    <row r="143" s="2" customFormat="1" ht="24.15" customHeight="1">
      <c r="A143" s="33"/>
      <c r="B143" s="34"/>
      <c r="C143" s="197" t="s">
        <v>278</v>
      </c>
      <c r="D143" s="197" t="s">
        <v>118</v>
      </c>
      <c r="E143" s="198" t="s">
        <v>279</v>
      </c>
      <c r="F143" s="199" t="s">
        <v>280</v>
      </c>
      <c r="G143" s="200" t="s">
        <v>225</v>
      </c>
      <c r="H143" s="201">
        <v>11.625</v>
      </c>
      <c r="I143" s="202">
        <v>531</v>
      </c>
      <c r="J143" s="202">
        <f>ROUND(I143*H143,2)</f>
        <v>6172.8800000000001</v>
      </c>
      <c r="K143" s="199" t="s">
        <v>122</v>
      </c>
      <c r="L143" s="39"/>
      <c r="M143" s="203" t="s">
        <v>17</v>
      </c>
      <c r="N143" s="204" t="s">
        <v>43</v>
      </c>
      <c r="O143" s="205">
        <v>0.66500000000000004</v>
      </c>
      <c r="P143" s="205">
        <f>O143*H143</f>
        <v>7.7306250000000007</v>
      </c>
      <c r="Q143" s="205">
        <v>0</v>
      </c>
      <c r="R143" s="205">
        <f>Q143*H143</f>
        <v>0</v>
      </c>
      <c r="S143" s="205">
        <v>0</v>
      </c>
      <c r="T143" s="206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207" t="s">
        <v>139</v>
      </c>
      <c r="AT143" s="207" t="s">
        <v>118</v>
      </c>
      <c r="AU143" s="207" t="s">
        <v>82</v>
      </c>
      <c r="AY143" s="18" t="s">
        <v>115</v>
      </c>
      <c r="BE143" s="208">
        <f>IF(N143="základní",J143,0)</f>
        <v>6172.8800000000001</v>
      </c>
      <c r="BF143" s="208">
        <f>IF(N143="snížená",J143,0)</f>
        <v>0</v>
      </c>
      <c r="BG143" s="208">
        <f>IF(N143="zákl. přenesená",J143,0)</f>
        <v>0</v>
      </c>
      <c r="BH143" s="208">
        <f>IF(N143="sníž. přenesená",J143,0)</f>
        <v>0</v>
      </c>
      <c r="BI143" s="208">
        <f>IF(N143="nulová",J143,0)</f>
        <v>0</v>
      </c>
      <c r="BJ143" s="18" t="s">
        <v>80</v>
      </c>
      <c r="BK143" s="208">
        <f>ROUND(I143*H143,2)</f>
        <v>6172.8800000000001</v>
      </c>
      <c r="BL143" s="18" t="s">
        <v>139</v>
      </c>
      <c r="BM143" s="207" t="s">
        <v>281</v>
      </c>
    </row>
    <row r="144" s="2" customFormat="1">
      <c r="A144" s="33"/>
      <c r="B144" s="34"/>
      <c r="C144" s="35"/>
      <c r="D144" s="209" t="s">
        <v>125</v>
      </c>
      <c r="E144" s="35"/>
      <c r="F144" s="210" t="s">
        <v>282</v>
      </c>
      <c r="G144" s="35"/>
      <c r="H144" s="35"/>
      <c r="I144" s="35"/>
      <c r="J144" s="35"/>
      <c r="K144" s="35"/>
      <c r="L144" s="39"/>
      <c r="M144" s="211"/>
      <c r="N144" s="212"/>
      <c r="O144" s="78"/>
      <c r="P144" s="78"/>
      <c r="Q144" s="78"/>
      <c r="R144" s="78"/>
      <c r="S144" s="78"/>
      <c r="T144" s="79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T144" s="18" t="s">
        <v>125</v>
      </c>
      <c r="AU144" s="18" t="s">
        <v>82</v>
      </c>
    </row>
    <row r="145" s="13" customFormat="1">
      <c r="A145" s="13"/>
      <c r="B145" s="219"/>
      <c r="C145" s="220"/>
      <c r="D145" s="213" t="s">
        <v>195</v>
      </c>
      <c r="E145" s="221" t="s">
        <v>17</v>
      </c>
      <c r="F145" s="222" t="s">
        <v>283</v>
      </c>
      <c r="G145" s="220"/>
      <c r="H145" s="223">
        <v>11.625</v>
      </c>
      <c r="I145" s="220"/>
      <c r="J145" s="220"/>
      <c r="K145" s="220"/>
      <c r="L145" s="224"/>
      <c r="M145" s="225"/>
      <c r="N145" s="226"/>
      <c r="O145" s="226"/>
      <c r="P145" s="226"/>
      <c r="Q145" s="226"/>
      <c r="R145" s="226"/>
      <c r="S145" s="226"/>
      <c r="T145" s="227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28" t="s">
        <v>195</v>
      </c>
      <c r="AU145" s="228" t="s">
        <v>82</v>
      </c>
      <c r="AV145" s="13" t="s">
        <v>82</v>
      </c>
      <c r="AW145" s="13" t="s">
        <v>34</v>
      </c>
      <c r="AX145" s="13" t="s">
        <v>80</v>
      </c>
      <c r="AY145" s="228" t="s">
        <v>115</v>
      </c>
    </row>
    <row r="146" s="2" customFormat="1" ht="24.15" customHeight="1">
      <c r="A146" s="33"/>
      <c r="B146" s="34"/>
      <c r="C146" s="197" t="s">
        <v>284</v>
      </c>
      <c r="D146" s="197" t="s">
        <v>118</v>
      </c>
      <c r="E146" s="198" t="s">
        <v>285</v>
      </c>
      <c r="F146" s="199" t="s">
        <v>286</v>
      </c>
      <c r="G146" s="200" t="s">
        <v>225</v>
      </c>
      <c r="H146" s="201">
        <v>5.5750000000000002</v>
      </c>
      <c r="I146" s="202">
        <v>778</v>
      </c>
      <c r="J146" s="202">
        <f>ROUND(I146*H146,2)</f>
        <v>4337.3500000000004</v>
      </c>
      <c r="K146" s="199" t="s">
        <v>122</v>
      </c>
      <c r="L146" s="39"/>
      <c r="M146" s="203" t="s">
        <v>17</v>
      </c>
      <c r="N146" s="204" t="s">
        <v>43</v>
      </c>
      <c r="O146" s="205">
        <v>0.97399999999999998</v>
      </c>
      <c r="P146" s="205">
        <f>O146*H146</f>
        <v>5.4300500000000005</v>
      </c>
      <c r="Q146" s="205">
        <v>0</v>
      </c>
      <c r="R146" s="205">
        <f>Q146*H146</f>
        <v>0</v>
      </c>
      <c r="S146" s="205">
        <v>0</v>
      </c>
      <c r="T146" s="206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207" t="s">
        <v>139</v>
      </c>
      <c r="AT146" s="207" t="s">
        <v>118</v>
      </c>
      <c r="AU146" s="207" t="s">
        <v>82</v>
      </c>
      <c r="AY146" s="18" t="s">
        <v>115</v>
      </c>
      <c r="BE146" s="208">
        <f>IF(N146="základní",J146,0)</f>
        <v>4337.3500000000004</v>
      </c>
      <c r="BF146" s="208">
        <f>IF(N146="snížená",J146,0)</f>
        <v>0</v>
      </c>
      <c r="BG146" s="208">
        <f>IF(N146="zákl. přenesená",J146,0)</f>
        <v>0</v>
      </c>
      <c r="BH146" s="208">
        <f>IF(N146="sníž. přenesená",J146,0)</f>
        <v>0</v>
      </c>
      <c r="BI146" s="208">
        <f>IF(N146="nulová",J146,0)</f>
        <v>0</v>
      </c>
      <c r="BJ146" s="18" t="s">
        <v>80</v>
      </c>
      <c r="BK146" s="208">
        <f>ROUND(I146*H146,2)</f>
        <v>4337.3500000000004</v>
      </c>
      <c r="BL146" s="18" t="s">
        <v>139</v>
      </c>
      <c r="BM146" s="207" t="s">
        <v>287</v>
      </c>
    </row>
    <row r="147" s="2" customFormat="1">
      <c r="A147" s="33"/>
      <c r="B147" s="34"/>
      <c r="C147" s="35"/>
      <c r="D147" s="209" t="s">
        <v>125</v>
      </c>
      <c r="E147" s="35"/>
      <c r="F147" s="210" t="s">
        <v>288</v>
      </c>
      <c r="G147" s="35"/>
      <c r="H147" s="35"/>
      <c r="I147" s="35"/>
      <c r="J147" s="35"/>
      <c r="K147" s="35"/>
      <c r="L147" s="39"/>
      <c r="M147" s="211"/>
      <c r="N147" s="212"/>
      <c r="O147" s="78"/>
      <c r="P147" s="78"/>
      <c r="Q147" s="78"/>
      <c r="R147" s="78"/>
      <c r="S147" s="78"/>
      <c r="T147" s="79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T147" s="18" t="s">
        <v>125</v>
      </c>
      <c r="AU147" s="18" t="s">
        <v>82</v>
      </c>
    </row>
    <row r="148" s="13" customFormat="1">
      <c r="A148" s="13"/>
      <c r="B148" s="219"/>
      <c r="C148" s="220"/>
      <c r="D148" s="213" t="s">
        <v>195</v>
      </c>
      <c r="E148" s="221" t="s">
        <v>17</v>
      </c>
      <c r="F148" s="222" t="s">
        <v>289</v>
      </c>
      <c r="G148" s="220"/>
      <c r="H148" s="223">
        <v>5.5750000000000002</v>
      </c>
      <c r="I148" s="220"/>
      <c r="J148" s="220"/>
      <c r="K148" s="220"/>
      <c r="L148" s="224"/>
      <c r="M148" s="225"/>
      <c r="N148" s="226"/>
      <c r="O148" s="226"/>
      <c r="P148" s="226"/>
      <c r="Q148" s="226"/>
      <c r="R148" s="226"/>
      <c r="S148" s="226"/>
      <c r="T148" s="22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28" t="s">
        <v>195</v>
      </c>
      <c r="AU148" s="228" t="s">
        <v>82</v>
      </c>
      <c r="AV148" s="13" t="s">
        <v>82</v>
      </c>
      <c r="AW148" s="13" t="s">
        <v>34</v>
      </c>
      <c r="AX148" s="13" t="s">
        <v>80</v>
      </c>
      <c r="AY148" s="228" t="s">
        <v>115</v>
      </c>
    </row>
    <row r="149" s="2" customFormat="1" ht="24.15" customHeight="1">
      <c r="A149" s="33"/>
      <c r="B149" s="34"/>
      <c r="C149" s="197" t="s">
        <v>290</v>
      </c>
      <c r="D149" s="197" t="s">
        <v>118</v>
      </c>
      <c r="E149" s="198" t="s">
        <v>291</v>
      </c>
      <c r="F149" s="199" t="s">
        <v>292</v>
      </c>
      <c r="G149" s="200" t="s">
        <v>225</v>
      </c>
      <c r="H149" s="201">
        <v>3.46</v>
      </c>
      <c r="I149" s="202">
        <v>638</v>
      </c>
      <c r="J149" s="202">
        <f>ROUND(I149*H149,2)</f>
        <v>2207.48</v>
      </c>
      <c r="K149" s="199" t="s">
        <v>122</v>
      </c>
      <c r="L149" s="39"/>
      <c r="M149" s="203" t="s">
        <v>17</v>
      </c>
      <c r="N149" s="204" t="s">
        <v>43</v>
      </c>
      <c r="O149" s="205">
        <v>1.7629999999999999</v>
      </c>
      <c r="P149" s="205">
        <f>O149*H149</f>
        <v>6.0999799999999995</v>
      </c>
      <c r="Q149" s="205">
        <v>0</v>
      </c>
      <c r="R149" s="205">
        <f>Q149*H149</f>
        <v>0</v>
      </c>
      <c r="S149" s="205">
        <v>0</v>
      </c>
      <c r="T149" s="206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207" t="s">
        <v>139</v>
      </c>
      <c r="AT149" s="207" t="s">
        <v>118</v>
      </c>
      <c r="AU149" s="207" t="s">
        <v>82</v>
      </c>
      <c r="AY149" s="18" t="s">
        <v>115</v>
      </c>
      <c r="BE149" s="208">
        <f>IF(N149="základní",J149,0)</f>
        <v>2207.48</v>
      </c>
      <c r="BF149" s="208">
        <f>IF(N149="snížená",J149,0)</f>
        <v>0</v>
      </c>
      <c r="BG149" s="208">
        <f>IF(N149="zákl. přenesená",J149,0)</f>
        <v>0</v>
      </c>
      <c r="BH149" s="208">
        <f>IF(N149="sníž. přenesená",J149,0)</f>
        <v>0</v>
      </c>
      <c r="BI149" s="208">
        <f>IF(N149="nulová",J149,0)</f>
        <v>0</v>
      </c>
      <c r="BJ149" s="18" t="s">
        <v>80</v>
      </c>
      <c r="BK149" s="208">
        <f>ROUND(I149*H149,2)</f>
        <v>2207.48</v>
      </c>
      <c r="BL149" s="18" t="s">
        <v>139</v>
      </c>
      <c r="BM149" s="207" t="s">
        <v>293</v>
      </c>
    </row>
    <row r="150" s="2" customFormat="1">
      <c r="A150" s="33"/>
      <c r="B150" s="34"/>
      <c r="C150" s="35"/>
      <c r="D150" s="209" t="s">
        <v>125</v>
      </c>
      <c r="E150" s="35"/>
      <c r="F150" s="210" t="s">
        <v>294</v>
      </c>
      <c r="G150" s="35"/>
      <c r="H150" s="35"/>
      <c r="I150" s="35"/>
      <c r="J150" s="35"/>
      <c r="K150" s="35"/>
      <c r="L150" s="39"/>
      <c r="M150" s="211"/>
      <c r="N150" s="212"/>
      <c r="O150" s="78"/>
      <c r="P150" s="78"/>
      <c r="Q150" s="78"/>
      <c r="R150" s="78"/>
      <c r="S150" s="78"/>
      <c r="T150" s="79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T150" s="18" t="s">
        <v>125</v>
      </c>
      <c r="AU150" s="18" t="s">
        <v>82</v>
      </c>
    </row>
    <row r="151" s="13" customFormat="1">
      <c r="A151" s="13"/>
      <c r="B151" s="219"/>
      <c r="C151" s="220"/>
      <c r="D151" s="213" t="s">
        <v>195</v>
      </c>
      <c r="E151" s="221" t="s">
        <v>17</v>
      </c>
      <c r="F151" s="222" t="s">
        <v>295</v>
      </c>
      <c r="G151" s="220"/>
      <c r="H151" s="223">
        <v>3.46</v>
      </c>
      <c r="I151" s="220"/>
      <c r="J151" s="220"/>
      <c r="K151" s="220"/>
      <c r="L151" s="224"/>
      <c r="M151" s="225"/>
      <c r="N151" s="226"/>
      <c r="O151" s="226"/>
      <c r="P151" s="226"/>
      <c r="Q151" s="226"/>
      <c r="R151" s="226"/>
      <c r="S151" s="226"/>
      <c r="T151" s="227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28" t="s">
        <v>195</v>
      </c>
      <c r="AU151" s="228" t="s">
        <v>82</v>
      </c>
      <c r="AV151" s="13" t="s">
        <v>82</v>
      </c>
      <c r="AW151" s="13" t="s">
        <v>34</v>
      </c>
      <c r="AX151" s="13" t="s">
        <v>80</v>
      </c>
      <c r="AY151" s="228" t="s">
        <v>115</v>
      </c>
    </row>
    <row r="152" s="2" customFormat="1" ht="21.75" customHeight="1">
      <c r="A152" s="33"/>
      <c r="B152" s="34"/>
      <c r="C152" s="197" t="s">
        <v>296</v>
      </c>
      <c r="D152" s="197" t="s">
        <v>118</v>
      </c>
      <c r="E152" s="198" t="s">
        <v>297</v>
      </c>
      <c r="F152" s="199" t="s">
        <v>298</v>
      </c>
      <c r="G152" s="200" t="s">
        <v>182</v>
      </c>
      <c r="H152" s="201">
        <v>76.560000000000002</v>
      </c>
      <c r="I152" s="202">
        <v>159</v>
      </c>
      <c r="J152" s="202">
        <f>ROUND(I152*H152,2)</f>
        <v>12173.040000000001</v>
      </c>
      <c r="K152" s="199" t="s">
        <v>122</v>
      </c>
      <c r="L152" s="39"/>
      <c r="M152" s="203" t="s">
        <v>17</v>
      </c>
      <c r="N152" s="204" t="s">
        <v>43</v>
      </c>
      <c r="O152" s="205">
        <v>0.23599999999999999</v>
      </c>
      <c r="P152" s="205">
        <f>O152*H152</f>
        <v>18.068159999999999</v>
      </c>
      <c r="Q152" s="205">
        <v>0.00084000000000000003</v>
      </c>
      <c r="R152" s="205">
        <f>Q152*H152</f>
        <v>0.064310400000000004</v>
      </c>
      <c r="S152" s="205">
        <v>0</v>
      </c>
      <c r="T152" s="206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207" t="s">
        <v>139</v>
      </c>
      <c r="AT152" s="207" t="s">
        <v>118</v>
      </c>
      <c r="AU152" s="207" t="s">
        <v>82</v>
      </c>
      <c r="AY152" s="18" t="s">
        <v>115</v>
      </c>
      <c r="BE152" s="208">
        <f>IF(N152="základní",J152,0)</f>
        <v>12173.040000000001</v>
      </c>
      <c r="BF152" s="208">
        <f>IF(N152="snížená",J152,0)</f>
        <v>0</v>
      </c>
      <c r="BG152" s="208">
        <f>IF(N152="zákl. přenesená",J152,0)</f>
        <v>0</v>
      </c>
      <c r="BH152" s="208">
        <f>IF(N152="sníž. přenesená",J152,0)</f>
        <v>0</v>
      </c>
      <c r="BI152" s="208">
        <f>IF(N152="nulová",J152,0)</f>
        <v>0</v>
      </c>
      <c r="BJ152" s="18" t="s">
        <v>80</v>
      </c>
      <c r="BK152" s="208">
        <f>ROUND(I152*H152,2)</f>
        <v>12173.040000000001</v>
      </c>
      <c r="BL152" s="18" t="s">
        <v>139</v>
      </c>
      <c r="BM152" s="207" t="s">
        <v>299</v>
      </c>
    </row>
    <row r="153" s="2" customFormat="1">
      <c r="A153" s="33"/>
      <c r="B153" s="34"/>
      <c r="C153" s="35"/>
      <c r="D153" s="209" t="s">
        <v>125</v>
      </c>
      <c r="E153" s="35"/>
      <c r="F153" s="210" t="s">
        <v>300</v>
      </c>
      <c r="G153" s="35"/>
      <c r="H153" s="35"/>
      <c r="I153" s="35"/>
      <c r="J153" s="35"/>
      <c r="K153" s="35"/>
      <c r="L153" s="39"/>
      <c r="M153" s="211"/>
      <c r="N153" s="212"/>
      <c r="O153" s="78"/>
      <c r="P153" s="78"/>
      <c r="Q153" s="78"/>
      <c r="R153" s="78"/>
      <c r="S153" s="78"/>
      <c r="T153" s="79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T153" s="18" t="s">
        <v>125</v>
      </c>
      <c r="AU153" s="18" t="s">
        <v>82</v>
      </c>
    </row>
    <row r="154" s="13" customFormat="1">
      <c r="A154" s="13"/>
      <c r="B154" s="219"/>
      <c r="C154" s="220"/>
      <c r="D154" s="213" t="s">
        <v>195</v>
      </c>
      <c r="E154" s="221" t="s">
        <v>17</v>
      </c>
      <c r="F154" s="222" t="s">
        <v>301</v>
      </c>
      <c r="G154" s="220"/>
      <c r="H154" s="223">
        <v>76.560000000000002</v>
      </c>
      <c r="I154" s="220"/>
      <c r="J154" s="220"/>
      <c r="K154" s="220"/>
      <c r="L154" s="224"/>
      <c r="M154" s="225"/>
      <c r="N154" s="226"/>
      <c r="O154" s="226"/>
      <c r="P154" s="226"/>
      <c r="Q154" s="226"/>
      <c r="R154" s="226"/>
      <c r="S154" s="226"/>
      <c r="T154" s="22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28" t="s">
        <v>195</v>
      </c>
      <c r="AU154" s="228" t="s">
        <v>82</v>
      </c>
      <c r="AV154" s="13" t="s">
        <v>82</v>
      </c>
      <c r="AW154" s="13" t="s">
        <v>34</v>
      </c>
      <c r="AX154" s="13" t="s">
        <v>80</v>
      </c>
      <c r="AY154" s="228" t="s">
        <v>115</v>
      </c>
    </row>
    <row r="155" s="2" customFormat="1" ht="24.15" customHeight="1">
      <c r="A155" s="33"/>
      <c r="B155" s="34"/>
      <c r="C155" s="197" t="s">
        <v>302</v>
      </c>
      <c r="D155" s="197" t="s">
        <v>118</v>
      </c>
      <c r="E155" s="198" t="s">
        <v>303</v>
      </c>
      <c r="F155" s="199" t="s">
        <v>304</v>
      </c>
      <c r="G155" s="200" t="s">
        <v>182</v>
      </c>
      <c r="H155" s="201">
        <v>76.560000000000002</v>
      </c>
      <c r="I155" s="202">
        <v>99.599999999999994</v>
      </c>
      <c r="J155" s="202">
        <f>ROUND(I155*H155,2)</f>
        <v>7625.3800000000001</v>
      </c>
      <c r="K155" s="199" t="s">
        <v>122</v>
      </c>
      <c r="L155" s="39"/>
      <c r="M155" s="203" t="s">
        <v>17</v>
      </c>
      <c r="N155" s="204" t="s">
        <v>43</v>
      </c>
      <c r="O155" s="205">
        <v>0.216</v>
      </c>
      <c r="P155" s="205">
        <f>O155*H155</f>
        <v>16.536960000000001</v>
      </c>
      <c r="Q155" s="205">
        <v>0</v>
      </c>
      <c r="R155" s="205">
        <f>Q155*H155</f>
        <v>0</v>
      </c>
      <c r="S155" s="205">
        <v>0</v>
      </c>
      <c r="T155" s="206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207" t="s">
        <v>139</v>
      </c>
      <c r="AT155" s="207" t="s">
        <v>118</v>
      </c>
      <c r="AU155" s="207" t="s">
        <v>82</v>
      </c>
      <c r="AY155" s="18" t="s">
        <v>115</v>
      </c>
      <c r="BE155" s="208">
        <f>IF(N155="základní",J155,0)</f>
        <v>7625.3800000000001</v>
      </c>
      <c r="BF155" s="208">
        <f>IF(N155="snížená",J155,0)</f>
        <v>0</v>
      </c>
      <c r="BG155" s="208">
        <f>IF(N155="zákl. přenesená",J155,0)</f>
        <v>0</v>
      </c>
      <c r="BH155" s="208">
        <f>IF(N155="sníž. přenesená",J155,0)</f>
        <v>0</v>
      </c>
      <c r="BI155" s="208">
        <f>IF(N155="nulová",J155,0)</f>
        <v>0</v>
      </c>
      <c r="BJ155" s="18" t="s">
        <v>80</v>
      </c>
      <c r="BK155" s="208">
        <f>ROUND(I155*H155,2)</f>
        <v>7625.3800000000001</v>
      </c>
      <c r="BL155" s="18" t="s">
        <v>139</v>
      </c>
      <c r="BM155" s="207" t="s">
        <v>305</v>
      </c>
    </row>
    <row r="156" s="2" customFormat="1">
      <c r="A156" s="33"/>
      <c r="B156" s="34"/>
      <c r="C156" s="35"/>
      <c r="D156" s="209" t="s">
        <v>125</v>
      </c>
      <c r="E156" s="35"/>
      <c r="F156" s="210" t="s">
        <v>306</v>
      </c>
      <c r="G156" s="35"/>
      <c r="H156" s="35"/>
      <c r="I156" s="35"/>
      <c r="J156" s="35"/>
      <c r="K156" s="35"/>
      <c r="L156" s="39"/>
      <c r="M156" s="211"/>
      <c r="N156" s="212"/>
      <c r="O156" s="78"/>
      <c r="P156" s="78"/>
      <c r="Q156" s="78"/>
      <c r="R156" s="78"/>
      <c r="S156" s="78"/>
      <c r="T156" s="79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T156" s="18" t="s">
        <v>125</v>
      </c>
      <c r="AU156" s="18" t="s">
        <v>82</v>
      </c>
    </row>
    <row r="157" s="2" customFormat="1" ht="37.8" customHeight="1">
      <c r="A157" s="33"/>
      <c r="B157" s="34"/>
      <c r="C157" s="197" t="s">
        <v>307</v>
      </c>
      <c r="D157" s="197" t="s">
        <v>118</v>
      </c>
      <c r="E157" s="198" t="s">
        <v>308</v>
      </c>
      <c r="F157" s="199" t="s">
        <v>309</v>
      </c>
      <c r="G157" s="200" t="s">
        <v>225</v>
      </c>
      <c r="H157" s="201">
        <v>57.450000000000003</v>
      </c>
      <c r="I157" s="202">
        <v>313</v>
      </c>
      <c r="J157" s="202">
        <f>ROUND(I157*H157,2)</f>
        <v>17981.849999999999</v>
      </c>
      <c r="K157" s="199" t="s">
        <v>122</v>
      </c>
      <c r="L157" s="39"/>
      <c r="M157" s="203" t="s">
        <v>17</v>
      </c>
      <c r="N157" s="204" t="s">
        <v>43</v>
      </c>
      <c r="O157" s="205">
        <v>0.086999999999999994</v>
      </c>
      <c r="P157" s="205">
        <f>O157*H157</f>
        <v>4.9981499999999999</v>
      </c>
      <c r="Q157" s="205">
        <v>0</v>
      </c>
      <c r="R157" s="205">
        <f>Q157*H157</f>
        <v>0</v>
      </c>
      <c r="S157" s="205">
        <v>0</v>
      </c>
      <c r="T157" s="206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207" t="s">
        <v>139</v>
      </c>
      <c r="AT157" s="207" t="s">
        <v>118</v>
      </c>
      <c r="AU157" s="207" t="s">
        <v>82</v>
      </c>
      <c r="AY157" s="18" t="s">
        <v>115</v>
      </c>
      <c r="BE157" s="208">
        <f>IF(N157="základní",J157,0)</f>
        <v>17981.849999999999</v>
      </c>
      <c r="BF157" s="208">
        <f>IF(N157="snížená",J157,0)</f>
        <v>0</v>
      </c>
      <c r="BG157" s="208">
        <f>IF(N157="zákl. přenesená",J157,0)</f>
        <v>0</v>
      </c>
      <c r="BH157" s="208">
        <f>IF(N157="sníž. přenesená",J157,0)</f>
        <v>0</v>
      </c>
      <c r="BI157" s="208">
        <f>IF(N157="nulová",J157,0)</f>
        <v>0</v>
      </c>
      <c r="BJ157" s="18" t="s">
        <v>80</v>
      </c>
      <c r="BK157" s="208">
        <f>ROUND(I157*H157,2)</f>
        <v>17981.849999999999</v>
      </c>
      <c r="BL157" s="18" t="s">
        <v>139</v>
      </c>
      <c r="BM157" s="207" t="s">
        <v>310</v>
      </c>
    </row>
    <row r="158" s="2" customFormat="1">
      <c r="A158" s="33"/>
      <c r="B158" s="34"/>
      <c r="C158" s="35"/>
      <c r="D158" s="209" t="s">
        <v>125</v>
      </c>
      <c r="E158" s="35"/>
      <c r="F158" s="210" t="s">
        <v>311</v>
      </c>
      <c r="G158" s="35"/>
      <c r="H158" s="35"/>
      <c r="I158" s="35"/>
      <c r="J158" s="35"/>
      <c r="K158" s="35"/>
      <c r="L158" s="39"/>
      <c r="M158" s="211"/>
      <c r="N158" s="212"/>
      <c r="O158" s="78"/>
      <c r="P158" s="78"/>
      <c r="Q158" s="78"/>
      <c r="R158" s="78"/>
      <c r="S158" s="78"/>
      <c r="T158" s="79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T158" s="18" t="s">
        <v>125</v>
      </c>
      <c r="AU158" s="18" t="s">
        <v>82</v>
      </c>
    </row>
    <row r="159" s="13" customFormat="1">
      <c r="A159" s="13"/>
      <c r="B159" s="219"/>
      <c r="C159" s="220"/>
      <c r="D159" s="213" t="s">
        <v>195</v>
      </c>
      <c r="E159" s="221" t="s">
        <v>17</v>
      </c>
      <c r="F159" s="222" t="s">
        <v>312</v>
      </c>
      <c r="G159" s="220"/>
      <c r="H159" s="223">
        <v>13.9</v>
      </c>
      <c r="I159" s="220"/>
      <c r="J159" s="220"/>
      <c r="K159" s="220"/>
      <c r="L159" s="224"/>
      <c r="M159" s="225"/>
      <c r="N159" s="226"/>
      <c r="O159" s="226"/>
      <c r="P159" s="226"/>
      <c r="Q159" s="226"/>
      <c r="R159" s="226"/>
      <c r="S159" s="226"/>
      <c r="T159" s="22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28" t="s">
        <v>195</v>
      </c>
      <c r="AU159" s="228" t="s">
        <v>82</v>
      </c>
      <c r="AV159" s="13" t="s">
        <v>82</v>
      </c>
      <c r="AW159" s="13" t="s">
        <v>34</v>
      </c>
      <c r="AX159" s="13" t="s">
        <v>72</v>
      </c>
      <c r="AY159" s="228" t="s">
        <v>115</v>
      </c>
    </row>
    <row r="160" s="13" customFormat="1">
      <c r="A160" s="13"/>
      <c r="B160" s="219"/>
      <c r="C160" s="220"/>
      <c r="D160" s="213" t="s">
        <v>195</v>
      </c>
      <c r="E160" s="221" t="s">
        <v>17</v>
      </c>
      <c r="F160" s="222" t="s">
        <v>313</v>
      </c>
      <c r="G160" s="220"/>
      <c r="H160" s="223">
        <v>36.033999999999999</v>
      </c>
      <c r="I160" s="220"/>
      <c r="J160" s="220"/>
      <c r="K160" s="220"/>
      <c r="L160" s="224"/>
      <c r="M160" s="225"/>
      <c r="N160" s="226"/>
      <c r="O160" s="226"/>
      <c r="P160" s="226"/>
      <c r="Q160" s="226"/>
      <c r="R160" s="226"/>
      <c r="S160" s="226"/>
      <c r="T160" s="22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28" t="s">
        <v>195</v>
      </c>
      <c r="AU160" s="228" t="s">
        <v>82</v>
      </c>
      <c r="AV160" s="13" t="s">
        <v>82</v>
      </c>
      <c r="AW160" s="13" t="s">
        <v>34</v>
      </c>
      <c r="AX160" s="13" t="s">
        <v>72</v>
      </c>
      <c r="AY160" s="228" t="s">
        <v>115</v>
      </c>
    </row>
    <row r="161" s="13" customFormat="1">
      <c r="A161" s="13"/>
      <c r="B161" s="219"/>
      <c r="C161" s="220"/>
      <c r="D161" s="213" t="s">
        <v>195</v>
      </c>
      <c r="E161" s="221" t="s">
        <v>17</v>
      </c>
      <c r="F161" s="222" t="s">
        <v>314</v>
      </c>
      <c r="G161" s="220"/>
      <c r="H161" s="223">
        <v>24.716000000000001</v>
      </c>
      <c r="I161" s="220"/>
      <c r="J161" s="220"/>
      <c r="K161" s="220"/>
      <c r="L161" s="224"/>
      <c r="M161" s="225"/>
      <c r="N161" s="226"/>
      <c r="O161" s="226"/>
      <c r="P161" s="226"/>
      <c r="Q161" s="226"/>
      <c r="R161" s="226"/>
      <c r="S161" s="226"/>
      <c r="T161" s="22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28" t="s">
        <v>195</v>
      </c>
      <c r="AU161" s="228" t="s">
        <v>82</v>
      </c>
      <c r="AV161" s="13" t="s">
        <v>82</v>
      </c>
      <c r="AW161" s="13" t="s">
        <v>34</v>
      </c>
      <c r="AX161" s="13" t="s">
        <v>72</v>
      </c>
      <c r="AY161" s="228" t="s">
        <v>115</v>
      </c>
    </row>
    <row r="162" s="13" customFormat="1">
      <c r="A162" s="13"/>
      <c r="B162" s="219"/>
      <c r="C162" s="220"/>
      <c r="D162" s="213" t="s">
        <v>195</v>
      </c>
      <c r="E162" s="221" t="s">
        <v>17</v>
      </c>
      <c r="F162" s="222" t="s">
        <v>315</v>
      </c>
      <c r="G162" s="220"/>
      <c r="H162" s="223">
        <v>-17.199999999999999</v>
      </c>
      <c r="I162" s="220"/>
      <c r="J162" s="220"/>
      <c r="K162" s="220"/>
      <c r="L162" s="224"/>
      <c r="M162" s="225"/>
      <c r="N162" s="226"/>
      <c r="O162" s="226"/>
      <c r="P162" s="226"/>
      <c r="Q162" s="226"/>
      <c r="R162" s="226"/>
      <c r="S162" s="226"/>
      <c r="T162" s="22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28" t="s">
        <v>195</v>
      </c>
      <c r="AU162" s="228" t="s">
        <v>82</v>
      </c>
      <c r="AV162" s="13" t="s">
        <v>82</v>
      </c>
      <c r="AW162" s="13" t="s">
        <v>34</v>
      </c>
      <c r="AX162" s="13" t="s">
        <v>72</v>
      </c>
      <c r="AY162" s="228" t="s">
        <v>115</v>
      </c>
    </row>
    <row r="163" s="14" customFormat="1">
      <c r="A163" s="14"/>
      <c r="B163" s="229"/>
      <c r="C163" s="230"/>
      <c r="D163" s="213" t="s">
        <v>195</v>
      </c>
      <c r="E163" s="231" t="s">
        <v>17</v>
      </c>
      <c r="F163" s="232" t="s">
        <v>248</v>
      </c>
      <c r="G163" s="230"/>
      <c r="H163" s="233">
        <v>57.450000000000003</v>
      </c>
      <c r="I163" s="230"/>
      <c r="J163" s="230"/>
      <c r="K163" s="230"/>
      <c r="L163" s="234"/>
      <c r="M163" s="235"/>
      <c r="N163" s="236"/>
      <c r="O163" s="236"/>
      <c r="P163" s="236"/>
      <c r="Q163" s="236"/>
      <c r="R163" s="236"/>
      <c r="S163" s="236"/>
      <c r="T163" s="237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38" t="s">
        <v>195</v>
      </c>
      <c r="AU163" s="238" t="s">
        <v>82</v>
      </c>
      <c r="AV163" s="14" t="s">
        <v>139</v>
      </c>
      <c r="AW163" s="14" t="s">
        <v>34</v>
      </c>
      <c r="AX163" s="14" t="s">
        <v>80</v>
      </c>
      <c r="AY163" s="238" t="s">
        <v>115</v>
      </c>
    </row>
    <row r="164" s="2" customFormat="1" ht="37.8" customHeight="1">
      <c r="A164" s="33"/>
      <c r="B164" s="34"/>
      <c r="C164" s="197" t="s">
        <v>316</v>
      </c>
      <c r="D164" s="197" t="s">
        <v>118</v>
      </c>
      <c r="E164" s="198" t="s">
        <v>317</v>
      </c>
      <c r="F164" s="199" t="s">
        <v>318</v>
      </c>
      <c r="G164" s="200" t="s">
        <v>225</v>
      </c>
      <c r="H164" s="201">
        <v>746.85000000000002</v>
      </c>
      <c r="I164" s="202">
        <v>23.300000000000001</v>
      </c>
      <c r="J164" s="202">
        <f>ROUND(I164*H164,2)</f>
        <v>17401.610000000001</v>
      </c>
      <c r="K164" s="199" t="s">
        <v>122</v>
      </c>
      <c r="L164" s="39"/>
      <c r="M164" s="203" t="s">
        <v>17</v>
      </c>
      <c r="N164" s="204" t="s">
        <v>43</v>
      </c>
      <c r="O164" s="205">
        <v>0.0050000000000000001</v>
      </c>
      <c r="P164" s="205">
        <f>O164*H164</f>
        <v>3.7342500000000003</v>
      </c>
      <c r="Q164" s="205">
        <v>0</v>
      </c>
      <c r="R164" s="205">
        <f>Q164*H164</f>
        <v>0</v>
      </c>
      <c r="S164" s="205">
        <v>0</v>
      </c>
      <c r="T164" s="206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207" t="s">
        <v>139</v>
      </c>
      <c r="AT164" s="207" t="s">
        <v>118</v>
      </c>
      <c r="AU164" s="207" t="s">
        <v>82</v>
      </c>
      <c r="AY164" s="18" t="s">
        <v>115</v>
      </c>
      <c r="BE164" s="208">
        <f>IF(N164="základní",J164,0)</f>
        <v>17401.610000000001</v>
      </c>
      <c r="BF164" s="208">
        <f>IF(N164="snížená",J164,0)</f>
        <v>0</v>
      </c>
      <c r="BG164" s="208">
        <f>IF(N164="zákl. přenesená",J164,0)</f>
        <v>0</v>
      </c>
      <c r="BH164" s="208">
        <f>IF(N164="sníž. přenesená",J164,0)</f>
        <v>0</v>
      </c>
      <c r="BI164" s="208">
        <f>IF(N164="nulová",J164,0)</f>
        <v>0</v>
      </c>
      <c r="BJ164" s="18" t="s">
        <v>80</v>
      </c>
      <c r="BK164" s="208">
        <f>ROUND(I164*H164,2)</f>
        <v>17401.610000000001</v>
      </c>
      <c r="BL164" s="18" t="s">
        <v>139</v>
      </c>
      <c r="BM164" s="207" t="s">
        <v>319</v>
      </c>
    </row>
    <row r="165" s="2" customFormat="1">
      <c r="A165" s="33"/>
      <c r="B165" s="34"/>
      <c r="C165" s="35"/>
      <c r="D165" s="209" t="s">
        <v>125</v>
      </c>
      <c r="E165" s="35"/>
      <c r="F165" s="210" t="s">
        <v>320</v>
      </c>
      <c r="G165" s="35"/>
      <c r="H165" s="35"/>
      <c r="I165" s="35"/>
      <c r="J165" s="35"/>
      <c r="K165" s="35"/>
      <c r="L165" s="39"/>
      <c r="M165" s="211"/>
      <c r="N165" s="212"/>
      <c r="O165" s="78"/>
      <c r="P165" s="78"/>
      <c r="Q165" s="78"/>
      <c r="R165" s="78"/>
      <c r="S165" s="78"/>
      <c r="T165" s="79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T165" s="18" t="s">
        <v>125</v>
      </c>
      <c r="AU165" s="18" t="s">
        <v>82</v>
      </c>
    </row>
    <row r="166" s="13" customFormat="1">
      <c r="A166" s="13"/>
      <c r="B166" s="219"/>
      <c r="C166" s="220"/>
      <c r="D166" s="213" t="s">
        <v>195</v>
      </c>
      <c r="E166" s="220"/>
      <c r="F166" s="222" t="s">
        <v>321</v>
      </c>
      <c r="G166" s="220"/>
      <c r="H166" s="223">
        <v>746.85000000000002</v>
      </c>
      <c r="I166" s="220"/>
      <c r="J166" s="220"/>
      <c r="K166" s="220"/>
      <c r="L166" s="224"/>
      <c r="M166" s="225"/>
      <c r="N166" s="226"/>
      <c r="O166" s="226"/>
      <c r="P166" s="226"/>
      <c r="Q166" s="226"/>
      <c r="R166" s="226"/>
      <c r="S166" s="226"/>
      <c r="T166" s="22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28" t="s">
        <v>195</v>
      </c>
      <c r="AU166" s="228" t="s">
        <v>82</v>
      </c>
      <c r="AV166" s="13" t="s">
        <v>82</v>
      </c>
      <c r="AW166" s="13" t="s">
        <v>4</v>
      </c>
      <c r="AX166" s="13" t="s">
        <v>80</v>
      </c>
      <c r="AY166" s="228" t="s">
        <v>115</v>
      </c>
    </row>
    <row r="167" s="2" customFormat="1" ht="37.8" customHeight="1">
      <c r="A167" s="33"/>
      <c r="B167" s="34"/>
      <c r="C167" s="197" t="s">
        <v>322</v>
      </c>
      <c r="D167" s="197" t="s">
        <v>118</v>
      </c>
      <c r="E167" s="198" t="s">
        <v>323</v>
      </c>
      <c r="F167" s="199" t="s">
        <v>324</v>
      </c>
      <c r="G167" s="200" t="s">
        <v>225</v>
      </c>
      <c r="H167" s="201">
        <v>17.199999999999999</v>
      </c>
      <c r="I167" s="202">
        <v>362</v>
      </c>
      <c r="J167" s="202">
        <f>ROUND(I167*H167,2)</f>
        <v>6226.3999999999996</v>
      </c>
      <c r="K167" s="199" t="s">
        <v>122</v>
      </c>
      <c r="L167" s="39"/>
      <c r="M167" s="203" t="s">
        <v>17</v>
      </c>
      <c r="N167" s="204" t="s">
        <v>43</v>
      </c>
      <c r="O167" s="205">
        <v>0.099000000000000005</v>
      </c>
      <c r="P167" s="205">
        <f>O167*H167</f>
        <v>1.7028000000000001</v>
      </c>
      <c r="Q167" s="205">
        <v>0</v>
      </c>
      <c r="R167" s="205">
        <f>Q167*H167</f>
        <v>0</v>
      </c>
      <c r="S167" s="205">
        <v>0</v>
      </c>
      <c r="T167" s="206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207" t="s">
        <v>139</v>
      </c>
      <c r="AT167" s="207" t="s">
        <v>118</v>
      </c>
      <c r="AU167" s="207" t="s">
        <v>82</v>
      </c>
      <c r="AY167" s="18" t="s">
        <v>115</v>
      </c>
      <c r="BE167" s="208">
        <f>IF(N167="základní",J167,0)</f>
        <v>6226.3999999999996</v>
      </c>
      <c r="BF167" s="208">
        <f>IF(N167="snížená",J167,0)</f>
        <v>0</v>
      </c>
      <c r="BG167" s="208">
        <f>IF(N167="zákl. přenesená",J167,0)</f>
        <v>0</v>
      </c>
      <c r="BH167" s="208">
        <f>IF(N167="sníž. přenesená",J167,0)</f>
        <v>0</v>
      </c>
      <c r="BI167" s="208">
        <f>IF(N167="nulová",J167,0)</f>
        <v>0</v>
      </c>
      <c r="BJ167" s="18" t="s">
        <v>80</v>
      </c>
      <c r="BK167" s="208">
        <f>ROUND(I167*H167,2)</f>
        <v>6226.3999999999996</v>
      </c>
      <c r="BL167" s="18" t="s">
        <v>139</v>
      </c>
      <c r="BM167" s="207" t="s">
        <v>325</v>
      </c>
    </row>
    <row r="168" s="2" customFormat="1">
      <c r="A168" s="33"/>
      <c r="B168" s="34"/>
      <c r="C168" s="35"/>
      <c r="D168" s="209" t="s">
        <v>125</v>
      </c>
      <c r="E168" s="35"/>
      <c r="F168" s="210" t="s">
        <v>326</v>
      </c>
      <c r="G168" s="35"/>
      <c r="H168" s="35"/>
      <c r="I168" s="35"/>
      <c r="J168" s="35"/>
      <c r="K168" s="35"/>
      <c r="L168" s="39"/>
      <c r="M168" s="211"/>
      <c r="N168" s="212"/>
      <c r="O168" s="78"/>
      <c r="P168" s="78"/>
      <c r="Q168" s="78"/>
      <c r="R168" s="78"/>
      <c r="S168" s="78"/>
      <c r="T168" s="79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T168" s="18" t="s">
        <v>125</v>
      </c>
      <c r="AU168" s="18" t="s">
        <v>82</v>
      </c>
    </row>
    <row r="169" s="13" customFormat="1">
      <c r="A169" s="13"/>
      <c r="B169" s="219"/>
      <c r="C169" s="220"/>
      <c r="D169" s="213" t="s">
        <v>195</v>
      </c>
      <c r="E169" s="221" t="s">
        <v>17</v>
      </c>
      <c r="F169" s="222" t="s">
        <v>327</v>
      </c>
      <c r="G169" s="220"/>
      <c r="H169" s="223">
        <v>17.199999999999999</v>
      </c>
      <c r="I169" s="220"/>
      <c r="J169" s="220"/>
      <c r="K169" s="220"/>
      <c r="L169" s="224"/>
      <c r="M169" s="225"/>
      <c r="N169" s="226"/>
      <c r="O169" s="226"/>
      <c r="P169" s="226"/>
      <c r="Q169" s="226"/>
      <c r="R169" s="226"/>
      <c r="S169" s="226"/>
      <c r="T169" s="227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28" t="s">
        <v>195</v>
      </c>
      <c r="AU169" s="228" t="s">
        <v>82</v>
      </c>
      <c r="AV169" s="13" t="s">
        <v>82</v>
      </c>
      <c r="AW169" s="13" t="s">
        <v>34</v>
      </c>
      <c r="AX169" s="13" t="s">
        <v>80</v>
      </c>
      <c r="AY169" s="228" t="s">
        <v>115</v>
      </c>
    </row>
    <row r="170" s="2" customFormat="1" ht="37.8" customHeight="1">
      <c r="A170" s="33"/>
      <c r="B170" s="34"/>
      <c r="C170" s="197" t="s">
        <v>328</v>
      </c>
      <c r="D170" s="197" t="s">
        <v>118</v>
      </c>
      <c r="E170" s="198" t="s">
        <v>329</v>
      </c>
      <c r="F170" s="199" t="s">
        <v>330</v>
      </c>
      <c r="G170" s="200" t="s">
        <v>225</v>
      </c>
      <c r="H170" s="201">
        <v>223.59999999999999</v>
      </c>
      <c r="I170" s="202">
        <v>27.300000000000001</v>
      </c>
      <c r="J170" s="202">
        <f>ROUND(I170*H170,2)</f>
        <v>6104.2799999999997</v>
      </c>
      <c r="K170" s="199" t="s">
        <v>122</v>
      </c>
      <c r="L170" s="39"/>
      <c r="M170" s="203" t="s">
        <v>17</v>
      </c>
      <c r="N170" s="204" t="s">
        <v>43</v>
      </c>
      <c r="O170" s="205">
        <v>0.0060000000000000001</v>
      </c>
      <c r="P170" s="205">
        <f>O170*H170</f>
        <v>1.3415999999999999</v>
      </c>
      <c r="Q170" s="205">
        <v>0</v>
      </c>
      <c r="R170" s="205">
        <f>Q170*H170</f>
        <v>0</v>
      </c>
      <c r="S170" s="205">
        <v>0</v>
      </c>
      <c r="T170" s="206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207" t="s">
        <v>139</v>
      </c>
      <c r="AT170" s="207" t="s">
        <v>118</v>
      </c>
      <c r="AU170" s="207" t="s">
        <v>82</v>
      </c>
      <c r="AY170" s="18" t="s">
        <v>115</v>
      </c>
      <c r="BE170" s="208">
        <f>IF(N170="základní",J170,0)</f>
        <v>6104.2799999999997</v>
      </c>
      <c r="BF170" s="208">
        <f>IF(N170="snížená",J170,0)</f>
        <v>0</v>
      </c>
      <c r="BG170" s="208">
        <f>IF(N170="zákl. přenesená",J170,0)</f>
        <v>0</v>
      </c>
      <c r="BH170" s="208">
        <f>IF(N170="sníž. přenesená",J170,0)</f>
        <v>0</v>
      </c>
      <c r="BI170" s="208">
        <f>IF(N170="nulová",J170,0)</f>
        <v>0</v>
      </c>
      <c r="BJ170" s="18" t="s">
        <v>80</v>
      </c>
      <c r="BK170" s="208">
        <f>ROUND(I170*H170,2)</f>
        <v>6104.2799999999997</v>
      </c>
      <c r="BL170" s="18" t="s">
        <v>139</v>
      </c>
      <c r="BM170" s="207" t="s">
        <v>331</v>
      </c>
    </row>
    <row r="171" s="2" customFormat="1">
      <c r="A171" s="33"/>
      <c r="B171" s="34"/>
      <c r="C171" s="35"/>
      <c r="D171" s="209" t="s">
        <v>125</v>
      </c>
      <c r="E171" s="35"/>
      <c r="F171" s="210" t="s">
        <v>332</v>
      </c>
      <c r="G171" s="35"/>
      <c r="H171" s="35"/>
      <c r="I171" s="35"/>
      <c r="J171" s="35"/>
      <c r="K171" s="35"/>
      <c r="L171" s="39"/>
      <c r="M171" s="211"/>
      <c r="N171" s="212"/>
      <c r="O171" s="78"/>
      <c r="P171" s="78"/>
      <c r="Q171" s="78"/>
      <c r="R171" s="78"/>
      <c r="S171" s="78"/>
      <c r="T171" s="79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T171" s="18" t="s">
        <v>125</v>
      </c>
      <c r="AU171" s="18" t="s">
        <v>82</v>
      </c>
    </row>
    <row r="172" s="13" customFormat="1">
      <c r="A172" s="13"/>
      <c r="B172" s="219"/>
      <c r="C172" s="220"/>
      <c r="D172" s="213" t="s">
        <v>195</v>
      </c>
      <c r="E172" s="220"/>
      <c r="F172" s="222" t="s">
        <v>333</v>
      </c>
      <c r="G172" s="220"/>
      <c r="H172" s="223">
        <v>223.59999999999999</v>
      </c>
      <c r="I172" s="220"/>
      <c r="J172" s="220"/>
      <c r="K172" s="220"/>
      <c r="L172" s="224"/>
      <c r="M172" s="225"/>
      <c r="N172" s="226"/>
      <c r="O172" s="226"/>
      <c r="P172" s="226"/>
      <c r="Q172" s="226"/>
      <c r="R172" s="226"/>
      <c r="S172" s="226"/>
      <c r="T172" s="227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28" t="s">
        <v>195</v>
      </c>
      <c r="AU172" s="228" t="s">
        <v>82</v>
      </c>
      <c r="AV172" s="13" t="s">
        <v>82</v>
      </c>
      <c r="AW172" s="13" t="s">
        <v>4</v>
      </c>
      <c r="AX172" s="13" t="s">
        <v>80</v>
      </c>
      <c r="AY172" s="228" t="s">
        <v>115</v>
      </c>
    </row>
    <row r="173" s="2" customFormat="1" ht="24.15" customHeight="1">
      <c r="A173" s="33"/>
      <c r="B173" s="34"/>
      <c r="C173" s="197" t="s">
        <v>334</v>
      </c>
      <c r="D173" s="197" t="s">
        <v>118</v>
      </c>
      <c r="E173" s="198" t="s">
        <v>335</v>
      </c>
      <c r="F173" s="199" t="s">
        <v>336</v>
      </c>
      <c r="G173" s="200" t="s">
        <v>225</v>
      </c>
      <c r="H173" s="201">
        <v>57.450000000000003</v>
      </c>
      <c r="I173" s="202">
        <v>177</v>
      </c>
      <c r="J173" s="202">
        <f>ROUND(I173*H173,2)</f>
        <v>10168.65</v>
      </c>
      <c r="K173" s="199" t="s">
        <v>122</v>
      </c>
      <c r="L173" s="39"/>
      <c r="M173" s="203" t="s">
        <v>17</v>
      </c>
      <c r="N173" s="204" t="s">
        <v>43</v>
      </c>
      <c r="O173" s="205">
        <v>0.19700000000000001</v>
      </c>
      <c r="P173" s="205">
        <f>O173*H173</f>
        <v>11.31765</v>
      </c>
      <c r="Q173" s="205">
        <v>0</v>
      </c>
      <c r="R173" s="205">
        <f>Q173*H173</f>
        <v>0</v>
      </c>
      <c r="S173" s="205">
        <v>0</v>
      </c>
      <c r="T173" s="206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207" t="s">
        <v>139</v>
      </c>
      <c r="AT173" s="207" t="s">
        <v>118</v>
      </c>
      <c r="AU173" s="207" t="s">
        <v>82</v>
      </c>
      <c r="AY173" s="18" t="s">
        <v>115</v>
      </c>
      <c r="BE173" s="208">
        <f>IF(N173="základní",J173,0)</f>
        <v>10168.65</v>
      </c>
      <c r="BF173" s="208">
        <f>IF(N173="snížená",J173,0)</f>
        <v>0</v>
      </c>
      <c r="BG173" s="208">
        <f>IF(N173="zákl. přenesená",J173,0)</f>
        <v>0</v>
      </c>
      <c r="BH173" s="208">
        <f>IF(N173="sníž. přenesená",J173,0)</f>
        <v>0</v>
      </c>
      <c r="BI173" s="208">
        <f>IF(N173="nulová",J173,0)</f>
        <v>0</v>
      </c>
      <c r="BJ173" s="18" t="s">
        <v>80</v>
      </c>
      <c r="BK173" s="208">
        <f>ROUND(I173*H173,2)</f>
        <v>10168.65</v>
      </c>
      <c r="BL173" s="18" t="s">
        <v>139</v>
      </c>
      <c r="BM173" s="207" t="s">
        <v>337</v>
      </c>
    </row>
    <row r="174" s="2" customFormat="1">
      <c r="A174" s="33"/>
      <c r="B174" s="34"/>
      <c r="C174" s="35"/>
      <c r="D174" s="209" t="s">
        <v>125</v>
      </c>
      <c r="E174" s="35"/>
      <c r="F174" s="210" t="s">
        <v>338</v>
      </c>
      <c r="G174" s="35"/>
      <c r="H174" s="35"/>
      <c r="I174" s="35"/>
      <c r="J174" s="35"/>
      <c r="K174" s="35"/>
      <c r="L174" s="39"/>
      <c r="M174" s="211"/>
      <c r="N174" s="212"/>
      <c r="O174" s="78"/>
      <c r="P174" s="78"/>
      <c r="Q174" s="78"/>
      <c r="R174" s="78"/>
      <c r="S174" s="78"/>
      <c r="T174" s="79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T174" s="18" t="s">
        <v>125</v>
      </c>
      <c r="AU174" s="18" t="s">
        <v>82</v>
      </c>
    </row>
    <row r="175" s="2" customFormat="1" ht="24.15" customHeight="1">
      <c r="A175" s="33"/>
      <c r="B175" s="34"/>
      <c r="C175" s="197" t="s">
        <v>339</v>
      </c>
      <c r="D175" s="197" t="s">
        <v>118</v>
      </c>
      <c r="E175" s="198" t="s">
        <v>340</v>
      </c>
      <c r="F175" s="199" t="s">
        <v>341</v>
      </c>
      <c r="G175" s="200" t="s">
        <v>225</v>
      </c>
      <c r="H175" s="201">
        <v>17.199999999999999</v>
      </c>
      <c r="I175" s="202">
        <v>229</v>
      </c>
      <c r="J175" s="202">
        <f>ROUND(I175*H175,2)</f>
        <v>3938.8000000000002</v>
      </c>
      <c r="K175" s="199" t="s">
        <v>122</v>
      </c>
      <c r="L175" s="39"/>
      <c r="M175" s="203" t="s">
        <v>17</v>
      </c>
      <c r="N175" s="204" t="s">
        <v>43</v>
      </c>
      <c r="O175" s="205">
        <v>0.25600000000000001</v>
      </c>
      <c r="P175" s="205">
        <f>O175*H175</f>
        <v>4.4032</v>
      </c>
      <c r="Q175" s="205">
        <v>0</v>
      </c>
      <c r="R175" s="205">
        <f>Q175*H175</f>
        <v>0</v>
      </c>
      <c r="S175" s="205">
        <v>0</v>
      </c>
      <c r="T175" s="206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207" t="s">
        <v>139</v>
      </c>
      <c r="AT175" s="207" t="s">
        <v>118</v>
      </c>
      <c r="AU175" s="207" t="s">
        <v>82</v>
      </c>
      <c r="AY175" s="18" t="s">
        <v>115</v>
      </c>
      <c r="BE175" s="208">
        <f>IF(N175="základní",J175,0)</f>
        <v>3938.8000000000002</v>
      </c>
      <c r="BF175" s="208">
        <f>IF(N175="snížená",J175,0)</f>
        <v>0</v>
      </c>
      <c r="BG175" s="208">
        <f>IF(N175="zákl. přenesená",J175,0)</f>
        <v>0</v>
      </c>
      <c r="BH175" s="208">
        <f>IF(N175="sníž. přenesená",J175,0)</f>
        <v>0</v>
      </c>
      <c r="BI175" s="208">
        <f>IF(N175="nulová",J175,0)</f>
        <v>0</v>
      </c>
      <c r="BJ175" s="18" t="s">
        <v>80</v>
      </c>
      <c r="BK175" s="208">
        <f>ROUND(I175*H175,2)</f>
        <v>3938.8000000000002</v>
      </c>
      <c r="BL175" s="18" t="s">
        <v>139</v>
      </c>
      <c r="BM175" s="207" t="s">
        <v>342</v>
      </c>
    </row>
    <row r="176" s="2" customFormat="1">
      <c r="A176" s="33"/>
      <c r="B176" s="34"/>
      <c r="C176" s="35"/>
      <c r="D176" s="209" t="s">
        <v>125</v>
      </c>
      <c r="E176" s="35"/>
      <c r="F176" s="210" t="s">
        <v>343</v>
      </c>
      <c r="G176" s="35"/>
      <c r="H176" s="35"/>
      <c r="I176" s="35"/>
      <c r="J176" s="35"/>
      <c r="K176" s="35"/>
      <c r="L176" s="39"/>
      <c r="M176" s="211"/>
      <c r="N176" s="212"/>
      <c r="O176" s="78"/>
      <c r="P176" s="78"/>
      <c r="Q176" s="78"/>
      <c r="R176" s="78"/>
      <c r="S176" s="78"/>
      <c r="T176" s="79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T176" s="18" t="s">
        <v>125</v>
      </c>
      <c r="AU176" s="18" t="s">
        <v>82</v>
      </c>
    </row>
    <row r="177" s="2" customFormat="1" ht="24.15" customHeight="1">
      <c r="A177" s="33"/>
      <c r="B177" s="34"/>
      <c r="C177" s="197" t="s">
        <v>8</v>
      </c>
      <c r="D177" s="197" t="s">
        <v>118</v>
      </c>
      <c r="E177" s="198" t="s">
        <v>344</v>
      </c>
      <c r="F177" s="199" t="s">
        <v>345</v>
      </c>
      <c r="G177" s="200" t="s">
        <v>225</v>
      </c>
      <c r="H177" s="201">
        <v>74.650000000000006</v>
      </c>
      <c r="I177" s="202">
        <v>22.800000000000001</v>
      </c>
      <c r="J177" s="202">
        <f>ROUND(I177*H177,2)</f>
        <v>1702.02</v>
      </c>
      <c r="K177" s="199" t="s">
        <v>122</v>
      </c>
      <c r="L177" s="39"/>
      <c r="M177" s="203" t="s">
        <v>17</v>
      </c>
      <c r="N177" s="204" t="s">
        <v>43</v>
      </c>
      <c r="O177" s="205">
        <v>0.0089999999999999993</v>
      </c>
      <c r="P177" s="205">
        <f>O177*H177</f>
        <v>0.67184999999999995</v>
      </c>
      <c r="Q177" s="205">
        <v>0</v>
      </c>
      <c r="R177" s="205">
        <f>Q177*H177</f>
        <v>0</v>
      </c>
      <c r="S177" s="205">
        <v>0</v>
      </c>
      <c r="T177" s="206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207" t="s">
        <v>139</v>
      </c>
      <c r="AT177" s="207" t="s">
        <v>118</v>
      </c>
      <c r="AU177" s="207" t="s">
        <v>82</v>
      </c>
      <c r="AY177" s="18" t="s">
        <v>115</v>
      </c>
      <c r="BE177" s="208">
        <f>IF(N177="základní",J177,0)</f>
        <v>1702.02</v>
      </c>
      <c r="BF177" s="208">
        <f>IF(N177="snížená",J177,0)</f>
        <v>0</v>
      </c>
      <c r="BG177" s="208">
        <f>IF(N177="zákl. přenesená",J177,0)</f>
        <v>0</v>
      </c>
      <c r="BH177" s="208">
        <f>IF(N177="sníž. přenesená",J177,0)</f>
        <v>0</v>
      </c>
      <c r="BI177" s="208">
        <f>IF(N177="nulová",J177,0)</f>
        <v>0</v>
      </c>
      <c r="BJ177" s="18" t="s">
        <v>80</v>
      </c>
      <c r="BK177" s="208">
        <f>ROUND(I177*H177,2)</f>
        <v>1702.02</v>
      </c>
      <c r="BL177" s="18" t="s">
        <v>139</v>
      </c>
      <c r="BM177" s="207" t="s">
        <v>346</v>
      </c>
    </row>
    <row r="178" s="2" customFormat="1">
      <c r="A178" s="33"/>
      <c r="B178" s="34"/>
      <c r="C178" s="35"/>
      <c r="D178" s="209" t="s">
        <v>125</v>
      </c>
      <c r="E178" s="35"/>
      <c r="F178" s="210" t="s">
        <v>347</v>
      </c>
      <c r="G178" s="35"/>
      <c r="H178" s="35"/>
      <c r="I178" s="35"/>
      <c r="J178" s="35"/>
      <c r="K178" s="35"/>
      <c r="L178" s="39"/>
      <c r="M178" s="211"/>
      <c r="N178" s="212"/>
      <c r="O178" s="78"/>
      <c r="P178" s="78"/>
      <c r="Q178" s="78"/>
      <c r="R178" s="78"/>
      <c r="S178" s="78"/>
      <c r="T178" s="79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T178" s="18" t="s">
        <v>125</v>
      </c>
      <c r="AU178" s="18" t="s">
        <v>82</v>
      </c>
    </row>
    <row r="179" s="13" customFormat="1">
      <c r="A179" s="13"/>
      <c r="B179" s="219"/>
      <c r="C179" s="220"/>
      <c r="D179" s="213" t="s">
        <v>195</v>
      </c>
      <c r="E179" s="221" t="s">
        <v>17</v>
      </c>
      <c r="F179" s="222" t="s">
        <v>348</v>
      </c>
      <c r="G179" s="220"/>
      <c r="H179" s="223">
        <v>74.650000000000006</v>
      </c>
      <c r="I179" s="220"/>
      <c r="J179" s="220"/>
      <c r="K179" s="220"/>
      <c r="L179" s="224"/>
      <c r="M179" s="225"/>
      <c r="N179" s="226"/>
      <c r="O179" s="226"/>
      <c r="P179" s="226"/>
      <c r="Q179" s="226"/>
      <c r="R179" s="226"/>
      <c r="S179" s="226"/>
      <c r="T179" s="22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28" t="s">
        <v>195</v>
      </c>
      <c r="AU179" s="228" t="s">
        <v>82</v>
      </c>
      <c r="AV179" s="13" t="s">
        <v>82</v>
      </c>
      <c r="AW179" s="13" t="s">
        <v>34</v>
      </c>
      <c r="AX179" s="13" t="s">
        <v>80</v>
      </c>
      <c r="AY179" s="228" t="s">
        <v>115</v>
      </c>
    </row>
    <row r="180" s="2" customFormat="1" ht="24.15" customHeight="1">
      <c r="A180" s="33"/>
      <c r="B180" s="34"/>
      <c r="C180" s="197" t="s">
        <v>349</v>
      </c>
      <c r="D180" s="197" t="s">
        <v>118</v>
      </c>
      <c r="E180" s="198" t="s">
        <v>350</v>
      </c>
      <c r="F180" s="199" t="s">
        <v>351</v>
      </c>
      <c r="G180" s="200" t="s">
        <v>352</v>
      </c>
      <c r="H180" s="201">
        <v>149.30000000000001</v>
      </c>
      <c r="I180" s="202">
        <v>352</v>
      </c>
      <c r="J180" s="202">
        <f>ROUND(I180*H180,2)</f>
        <v>52553.599999999999</v>
      </c>
      <c r="K180" s="199" t="s">
        <v>122</v>
      </c>
      <c r="L180" s="39"/>
      <c r="M180" s="203" t="s">
        <v>17</v>
      </c>
      <c r="N180" s="204" t="s">
        <v>43</v>
      </c>
      <c r="O180" s="205">
        <v>0</v>
      </c>
      <c r="P180" s="205">
        <f>O180*H180</f>
        <v>0</v>
      </c>
      <c r="Q180" s="205">
        <v>0</v>
      </c>
      <c r="R180" s="205">
        <f>Q180*H180</f>
        <v>0</v>
      </c>
      <c r="S180" s="205">
        <v>0</v>
      </c>
      <c r="T180" s="206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207" t="s">
        <v>139</v>
      </c>
      <c r="AT180" s="207" t="s">
        <v>118</v>
      </c>
      <c r="AU180" s="207" t="s">
        <v>82</v>
      </c>
      <c r="AY180" s="18" t="s">
        <v>115</v>
      </c>
      <c r="BE180" s="208">
        <f>IF(N180="základní",J180,0)</f>
        <v>52553.599999999999</v>
      </c>
      <c r="BF180" s="208">
        <f>IF(N180="snížená",J180,0)</f>
        <v>0</v>
      </c>
      <c r="BG180" s="208">
        <f>IF(N180="zákl. přenesená",J180,0)</f>
        <v>0</v>
      </c>
      <c r="BH180" s="208">
        <f>IF(N180="sníž. přenesená",J180,0)</f>
        <v>0</v>
      </c>
      <c r="BI180" s="208">
        <f>IF(N180="nulová",J180,0)</f>
        <v>0</v>
      </c>
      <c r="BJ180" s="18" t="s">
        <v>80</v>
      </c>
      <c r="BK180" s="208">
        <f>ROUND(I180*H180,2)</f>
        <v>52553.599999999999</v>
      </c>
      <c r="BL180" s="18" t="s">
        <v>139</v>
      </c>
      <c r="BM180" s="207" t="s">
        <v>353</v>
      </c>
    </row>
    <row r="181" s="2" customFormat="1">
      <c r="A181" s="33"/>
      <c r="B181" s="34"/>
      <c r="C181" s="35"/>
      <c r="D181" s="209" t="s">
        <v>125</v>
      </c>
      <c r="E181" s="35"/>
      <c r="F181" s="210" t="s">
        <v>354</v>
      </c>
      <c r="G181" s="35"/>
      <c r="H181" s="35"/>
      <c r="I181" s="35"/>
      <c r="J181" s="35"/>
      <c r="K181" s="35"/>
      <c r="L181" s="39"/>
      <c r="M181" s="211"/>
      <c r="N181" s="212"/>
      <c r="O181" s="78"/>
      <c r="P181" s="78"/>
      <c r="Q181" s="78"/>
      <c r="R181" s="78"/>
      <c r="S181" s="78"/>
      <c r="T181" s="79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T181" s="18" t="s">
        <v>125</v>
      </c>
      <c r="AU181" s="18" t="s">
        <v>82</v>
      </c>
    </row>
    <row r="182" s="13" customFormat="1">
      <c r="A182" s="13"/>
      <c r="B182" s="219"/>
      <c r="C182" s="220"/>
      <c r="D182" s="213" t="s">
        <v>195</v>
      </c>
      <c r="E182" s="220"/>
      <c r="F182" s="222" t="s">
        <v>355</v>
      </c>
      <c r="G182" s="220"/>
      <c r="H182" s="223">
        <v>149.30000000000001</v>
      </c>
      <c r="I182" s="220"/>
      <c r="J182" s="220"/>
      <c r="K182" s="220"/>
      <c r="L182" s="224"/>
      <c r="M182" s="225"/>
      <c r="N182" s="226"/>
      <c r="O182" s="226"/>
      <c r="P182" s="226"/>
      <c r="Q182" s="226"/>
      <c r="R182" s="226"/>
      <c r="S182" s="226"/>
      <c r="T182" s="22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28" t="s">
        <v>195</v>
      </c>
      <c r="AU182" s="228" t="s">
        <v>82</v>
      </c>
      <c r="AV182" s="13" t="s">
        <v>82</v>
      </c>
      <c r="AW182" s="13" t="s">
        <v>4</v>
      </c>
      <c r="AX182" s="13" t="s">
        <v>80</v>
      </c>
      <c r="AY182" s="228" t="s">
        <v>115</v>
      </c>
    </row>
    <row r="183" s="2" customFormat="1" ht="24.15" customHeight="1">
      <c r="A183" s="33"/>
      <c r="B183" s="34"/>
      <c r="C183" s="197" t="s">
        <v>356</v>
      </c>
      <c r="D183" s="197" t="s">
        <v>118</v>
      </c>
      <c r="E183" s="198" t="s">
        <v>357</v>
      </c>
      <c r="F183" s="199" t="s">
        <v>358</v>
      </c>
      <c r="G183" s="200" t="s">
        <v>225</v>
      </c>
      <c r="H183" s="201">
        <v>61.283999999999999</v>
      </c>
      <c r="I183" s="202">
        <v>167</v>
      </c>
      <c r="J183" s="202">
        <f>ROUND(I183*H183,2)</f>
        <v>10234.43</v>
      </c>
      <c r="K183" s="199" t="s">
        <v>122</v>
      </c>
      <c r="L183" s="39"/>
      <c r="M183" s="203" t="s">
        <v>17</v>
      </c>
      <c r="N183" s="204" t="s">
        <v>43</v>
      </c>
      <c r="O183" s="205">
        <v>0.32800000000000001</v>
      </c>
      <c r="P183" s="205">
        <f>O183*H183</f>
        <v>20.101151999999999</v>
      </c>
      <c r="Q183" s="205">
        <v>0</v>
      </c>
      <c r="R183" s="205">
        <f>Q183*H183</f>
        <v>0</v>
      </c>
      <c r="S183" s="205">
        <v>0</v>
      </c>
      <c r="T183" s="206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207" t="s">
        <v>139</v>
      </c>
      <c r="AT183" s="207" t="s">
        <v>118</v>
      </c>
      <c r="AU183" s="207" t="s">
        <v>82</v>
      </c>
      <c r="AY183" s="18" t="s">
        <v>115</v>
      </c>
      <c r="BE183" s="208">
        <f>IF(N183="základní",J183,0)</f>
        <v>10234.43</v>
      </c>
      <c r="BF183" s="208">
        <f>IF(N183="snížená",J183,0)</f>
        <v>0</v>
      </c>
      <c r="BG183" s="208">
        <f>IF(N183="zákl. přenesená",J183,0)</f>
        <v>0</v>
      </c>
      <c r="BH183" s="208">
        <f>IF(N183="sníž. přenesená",J183,0)</f>
        <v>0</v>
      </c>
      <c r="BI183" s="208">
        <f>IF(N183="nulová",J183,0)</f>
        <v>0</v>
      </c>
      <c r="BJ183" s="18" t="s">
        <v>80</v>
      </c>
      <c r="BK183" s="208">
        <f>ROUND(I183*H183,2)</f>
        <v>10234.43</v>
      </c>
      <c r="BL183" s="18" t="s">
        <v>139</v>
      </c>
      <c r="BM183" s="207" t="s">
        <v>359</v>
      </c>
    </row>
    <row r="184" s="2" customFormat="1">
      <c r="A184" s="33"/>
      <c r="B184" s="34"/>
      <c r="C184" s="35"/>
      <c r="D184" s="209" t="s">
        <v>125</v>
      </c>
      <c r="E184" s="35"/>
      <c r="F184" s="210" t="s">
        <v>360</v>
      </c>
      <c r="G184" s="35"/>
      <c r="H184" s="35"/>
      <c r="I184" s="35"/>
      <c r="J184" s="35"/>
      <c r="K184" s="35"/>
      <c r="L184" s="39"/>
      <c r="M184" s="211"/>
      <c r="N184" s="212"/>
      <c r="O184" s="78"/>
      <c r="P184" s="78"/>
      <c r="Q184" s="78"/>
      <c r="R184" s="78"/>
      <c r="S184" s="78"/>
      <c r="T184" s="79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T184" s="18" t="s">
        <v>125</v>
      </c>
      <c r="AU184" s="18" t="s">
        <v>82</v>
      </c>
    </row>
    <row r="185" s="13" customFormat="1">
      <c r="A185" s="13"/>
      <c r="B185" s="219"/>
      <c r="C185" s="220"/>
      <c r="D185" s="213" t="s">
        <v>195</v>
      </c>
      <c r="E185" s="221" t="s">
        <v>17</v>
      </c>
      <c r="F185" s="222" t="s">
        <v>361</v>
      </c>
      <c r="G185" s="220"/>
      <c r="H185" s="223">
        <v>13.9</v>
      </c>
      <c r="I185" s="220"/>
      <c r="J185" s="220"/>
      <c r="K185" s="220"/>
      <c r="L185" s="224"/>
      <c r="M185" s="225"/>
      <c r="N185" s="226"/>
      <c r="O185" s="226"/>
      <c r="P185" s="226"/>
      <c r="Q185" s="226"/>
      <c r="R185" s="226"/>
      <c r="S185" s="226"/>
      <c r="T185" s="227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28" t="s">
        <v>195</v>
      </c>
      <c r="AU185" s="228" t="s">
        <v>82</v>
      </c>
      <c r="AV185" s="13" t="s">
        <v>82</v>
      </c>
      <c r="AW185" s="13" t="s">
        <v>34</v>
      </c>
      <c r="AX185" s="13" t="s">
        <v>72</v>
      </c>
      <c r="AY185" s="228" t="s">
        <v>115</v>
      </c>
    </row>
    <row r="186" s="13" customFormat="1">
      <c r="A186" s="13"/>
      <c r="B186" s="219"/>
      <c r="C186" s="220"/>
      <c r="D186" s="213" t="s">
        <v>195</v>
      </c>
      <c r="E186" s="221" t="s">
        <v>17</v>
      </c>
      <c r="F186" s="222" t="s">
        <v>362</v>
      </c>
      <c r="G186" s="220"/>
      <c r="H186" s="223">
        <v>47.384</v>
      </c>
      <c r="I186" s="220"/>
      <c r="J186" s="220"/>
      <c r="K186" s="220"/>
      <c r="L186" s="224"/>
      <c r="M186" s="225"/>
      <c r="N186" s="226"/>
      <c r="O186" s="226"/>
      <c r="P186" s="226"/>
      <c r="Q186" s="226"/>
      <c r="R186" s="226"/>
      <c r="S186" s="226"/>
      <c r="T186" s="227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28" t="s">
        <v>195</v>
      </c>
      <c r="AU186" s="228" t="s">
        <v>82</v>
      </c>
      <c r="AV186" s="13" t="s">
        <v>82</v>
      </c>
      <c r="AW186" s="13" t="s">
        <v>34</v>
      </c>
      <c r="AX186" s="13" t="s">
        <v>72</v>
      </c>
      <c r="AY186" s="228" t="s">
        <v>115</v>
      </c>
    </row>
    <row r="187" s="14" customFormat="1">
      <c r="A187" s="14"/>
      <c r="B187" s="229"/>
      <c r="C187" s="230"/>
      <c r="D187" s="213" t="s">
        <v>195</v>
      </c>
      <c r="E187" s="231" t="s">
        <v>17</v>
      </c>
      <c r="F187" s="232" t="s">
        <v>248</v>
      </c>
      <c r="G187" s="230"/>
      <c r="H187" s="233">
        <v>61.283999999999999</v>
      </c>
      <c r="I187" s="230"/>
      <c r="J187" s="230"/>
      <c r="K187" s="230"/>
      <c r="L187" s="234"/>
      <c r="M187" s="235"/>
      <c r="N187" s="236"/>
      <c r="O187" s="236"/>
      <c r="P187" s="236"/>
      <c r="Q187" s="236"/>
      <c r="R187" s="236"/>
      <c r="S187" s="236"/>
      <c r="T187" s="237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38" t="s">
        <v>195</v>
      </c>
      <c r="AU187" s="238" t="s">
        <v>82</v>
      </c>
      <c r="AV187" s="14" t="s">
        <v>139</v>
      </c>
      <c r="AW187" s="14" t="s">
        <v>34</v>
      </c>
      <c r="AX187" s="14" t="s">
        <v>80</v>
      </c>
      <c r="AY187" s="238" t="s">
        <v>115</v>
      </c>
    </row>
    <row r="188" s="2" customFormat="1" ht="16.5" customHeight="1">
      <c r="A188" s="33"/>
      <c r="B188" s="34"/>
      <c r="C188" s="239" t="s">
        <v>363</v>
      </c>
      <c r="D188" s="239" t="s">
        <v>364</v>
      </c>
      <c r="E188" s="240" t="s">
        <v>365</v>
      </c>
      <c r="F188" s="241" t="s">
        <v>366</v>
      </c>
      <c r="G188" s="242" t="s">
        <v>352</v>
      </c>
      <c r="H188" s="243">
        <v>27.800000000000001</v>
      </c>
      <c r="I188" s="244">
        <v>343</v>
      </c>
      <c r="J188" s="244">
        <f>ROUND(I188*H188,2)</f>
        <v>9535.3999999999996</v>
      </c>
      <c r="K188" s="241" t="s">
        <v>122</v>
      </c>
      <c r="L188" s="245"/>
      <c r="M188" s="246" t="s">
        <v>17</v>
      </c>
      <c r="N188" s="247" t="s">
        <v>43</v>
      </c>
      <c r="O188" s="205">
        <v>0</v>
      </c>
      <c r="P188" s="205">
        <f>O188*H188</f>
        <v>0</v>
      </c>
      <c r="Q188" s="205">
        <v>0</v>
      </c>
      <c r="R188" s="205">
        <f>Q188*H188</f>
        <v>0</v>
      </c>
      <c r="S188" s="205">
        <v>0</v>
      </c>
      <c r="T188" s="206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207" t="s">
        <v>367</v>
      </c>
      <c r="AT188" s="207" t="s">
        <v>364</v>
      </c>
      <c r="AU188" s="207" t="s">
        <v>82</v>
      </c>
      <c r="AY188" s="18" t="s">
        <v>115</v>
      </c>
      <c r="BE188" s="208">
        <f>IF(N188="základní",J188,0)</f>
        <v>9535.3999999999996</v>
      </c>
      <c r="BF188" s="208">
        <f>IF(N188="snížená",J188,0)</f>
        <v>0</v>
      </c>
      <c r="BG188" s="208">
        <f>IF(N188="zákl. přenesená",J188,0)</f>
        <v>0</v>
      </c>
      <c r="BH188" s="208">
        <f>IF(N188="sníž. přenesená",J188,0)</f>
        <v>0</v>
      </c>
      <c r="BI188" s="208">
        <f>IF(N188="nulová",J188,0)</f>
        <v>0</v>
      </c>
      <c r="BJ188" s="18" t="s">
        <v>80</v>
      </c>
      <c r="BK188" s="208">
        <f>ROUND(I188*H188,2)</f>
        <v>9535.3999999999996</v>
      </c>
      <c r="BL188" s="18" t="s">
        <v>139</v>
      </c>
      <c r="BM188" s="207" t="s">
        <v>368</v>
      </c>
    </row>
    <row r="189" s="2" customFormat="1">
      <c r="A189" s="33"/>
      <c r="B189" s="34"/>
      <c r="C189" s="35"/>
      <c r="D189" s="213" t="s">
        <v>127</v>
      </c>
      <c r="E189" s="35"/>
      <c r="F189" s="214" t="s">
        <v>369</v>
      </c>
      <c r="G189" s="35"/>
      <c r="H189" s="35"/>
      <c r="I189" s="35"/>
      <c r="J189" s="35"/>
      <c r="K189" s="35"/>
      <c r="L189" s="39"/>
      <c r="M189" s="211"/>
      <c r="N189" s="212"/>
      <c r="O189" s="78"/>
      <c r="P189" s="78"/>
      <c r="Q189" s="78"/>
      <c r="R189" s="78"/>
      <c r="S189" s="78"/>
      <c r="T189" s="79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T189" s="18" t="s">
        <v>127</v>
      </c>
      <c r="AU189" s="18" t="s">
        <v>82</v>
      </c>
    </row>
    <row r="190" s="13" customFormat="1">
      <c r="A190" s="13"/>
      <c r="B190" s="219"/>
      <c r="C190" s="220"/>
      <c r="D190" s="213" t="s">
        <v>195</v>
      </c>
      <c r="E190" s="221" t="s">
        <v>17</v>
      </c>
      <c r="F190" s="222" t="s">
        <v>370</v>
      </c>
      <c r="G190" s="220"/>
      <c r="H190" s="223">
        <v>13.9</v>
      </c>
      <c r="I190" s="220"/>
      <c r="J190" s="220"/>
      <c r="K190" s="220"/>
      <c r="L190" s="224"/>
      <c r="M190" s="225"/>
      <c r="N190" s="226"/>
      <c r="O190" s="226"/>
      <c r="P190" s="226"/>
      <c r="Q190" s="226"/>
      <c r="R190" s="226"/>
      <c r="S190" s="226"/>
      <c r="T190" s="227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28" t="s">
        <v>195</v>
      </c>
      <c r="AU190" s="228" t="s">
        <v>82</v>
      </c>
      <c r="AV190" s="13" t="s">
        <v>82</v>
      </c>
      <c r="AW190" s="13" t="s">
        <v>34</v>
      </c>
      <c r="AX190" s="13" t="s">
        <v>80</v>
      </c>
      <c r="AY190" s="228" t="s">
        <v>115</v>
      </c>
    </row>
    <row r="191" s="13" customFormat="1">
      <c r="A191" s="13"/>
      <c r="B191" s="219"/>
      <c r="C191" s="220"/>
      <c r="D191" s="213" t="s">
        <v>195</v>
      </c>
      <c r="E191" s="220"/>
      <c r="F191" s="222" t="s">
        <v>371</v>
      </c>
      <c r="G191" s="220"/>
      <c r="H191" s="223">
        <v>27.800000000000001</v>
      </c>
      <c r="I191" s="220"/>
      <c r="J191" s="220"/>
      <c r="K191" s="220"/>
      <c r="L191" s="224"/>
      <c r="M191" s="225"/>
      <c r="N191" s="226"/>
      <c r="O191" s="226"/>
      <c r="P191" s="226"/>
      <c r="Q191" s="226"/>
      <c r="R191" s="226"/>
      <c r="S191" s="226"/>
      <c r="T191" s="227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28" t="s">
        <v>195</v>
      </c>
      <c r="AU191" s="228" t="s">
        <v>82</v>
      </c>
      <c r="AV191" s="13" t="s">
        <v>82</v>
      </c>
      <c r="AW191" s="13" t="s">
        <v>4</v>
      </c>
      <c r="AX191" s="13" t="s">
        <v>80</v>
      </c>
      <c r="AY191" s="228" t="s">
        <v>115</v>
      </c>
    </row>
    <row r="192" s="2" customFormat="1" ht="37.8" customHeight="1">
      <c r="A192" s="33"/>
      <c r="B192" s="34"/>
      <c r="C192" s="197" t="s">
        <v>372</v>
      </c>
      <c r="D192" s="197" t="s">
        <v>118</v>
      </c>
      <c r="E192" s="198" t="s">
        <v>373</v>
      </c>
      <c r="F192" s="199" t="s">
        <v>374</v>
      </c>
      <c r="G192" s="200" t="s">
        <v>225</v>
      </c>
      <c r="H192" s="201">
        <v>24.135000000000002</v>
      </c>
      <c r="I192" s="202">
        <v>250</v>
      </c>
      <c r="J192" s="202">
        <f>ROUND(I192*H192,2)</f>
        <v>6033.75</v>
      </c>
      <c r="K192" s="199" t="s">
        <v>122</v>
      </c>
      <c r="L192" s="39"/>
      <c r="M192" s="203" t="s">
        <v>17</v>
      </c>
      <c r="N192" s="204" t="s">
        <v>43</v>
      </c>
      <c r="O192" s="205">
        <v>0.435</v>
      </c>
      <c r="P192" s="205">
        <f>O192*H192</f>
        <v>10.498725</v>
      </c>
      <c r="Q192" s="205">
        <v>0</v>
      </c>
      <c r="R192" s="205">
        <f>Q192*H192</f>
        <v>0</v>
      </c>
      <c r="S192" s="205">
        <v>0</v>
      </c>
      <c r="T192" s="206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207" t="s">
        <v>139</v>
      </c>
      <c r="AT192" s="207" t="s">
        <v>118</v>
      </c>
      <c r="AU192" s="207" t="s">
        <v>82</v>
      </c>
      <c r="AY192" s="18" t="s">
        <v>115</v>
      </c>
      <c r="BE192" s="208">
        <f>IF(N192="základní",J192,0)</f>
        <v>6033.75</v>
      </c>
      <c r="BF192" s="208">
        <f>IF(N192="snížená",J192,0)</f>
        <v>0</v>
      </c>
      <c r="BG192" s="208">
        <f>IF(N192="zákl. přenesená",J192,0)</f>
        <v>0</v>
      </c>
      <c r="BH192" s="208">
        <f>IF(N192="sníž. přenesená",J192,0)</f>
        <v>0</v>
      </c>
      <c r="BI192" s="208">
        <f>IF(N192="nulová",J192,0)</f>
        <v>0</v>
      </c>
      <c r="BJ192" s="18" t="s">
        <v>80</v>
      </c>
      <c r="BK192" s="208">
        <f>ROUND(I192*H192,2)</f>
        <v>6033.75</v>
      </c>
      <c r="BL192" s="18" t="s">
        <v>139</v>
      </c>
      <c r="BM192" s="207" t="s">
        <v>375</v>
      </c>
    </row>
    <row r="193" s="2" customFormat="1">
      <c r="A193" s="33"/>
      <c r="B193" s="34"/>
      <c r="C193" s="35"/>
      <c r="D193" s="209" t="s">
        <v>125</v>
      </c>
      <c r="E193" s="35"/>
      <c r="F193" s="210" t="s">
        <v>376</v>
      </c>
      <c r="G193" s="35"/>
      <c r="H193" s="35"/>
      <c r="I193" s="35"/>
      <c r="J193" s="35"/>
      <c r="K193" s="35"/>
      <c r="L193" s="39"/>
      <c r="M193" s="211"/>
      <c r="N193" s="212"/>
      <c r="O193" s="78"/>
      <c r="P193" s="78"/>
      <c r="Q193" s="78"/>
      <c r="R193" s="78"/>
      <c r="S193" s="78"/>
      <c r="T193" s="79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T193" s="18" t="s">
        <v>125</v>
      </c>
      <c r="AU193" s="18" t="s">
        <v>82</v>
      </c>
    </row>
    <row r="194" s="13" customFormat="1">
      <c r="A194" s="13"/>
      <c r="B194" s="219"/>
      <c r="C194" s="220"/>
      <c r="D194" s="213" t="s">
        <v>195</v>
      </c>
      <c r="E194" s="221" t="s">
        <v>17</v>
      </c>
      <c r="F194" s="222" t="s">
        <v>377</v>
      </c>
      <c r="G194" s="220"/>
      <c r="H194" s="223">
        <v>24.135000000000002</v>
      </c>
      <c r="I194" s="220"/>
      <c r="J194" s="220"/>
      <c r="K194" s="220"/>
      <c r="L194" s="224"/>
      <c r="M194" s="225"/>
      <c r="N194" s="226"/>
      <c r="O194" s="226"/>
      <c r="P194" s="226"/>
      <c r="Q194" s="226"/>
      <c r="R194" s="226"/>
      <c r="S194" s="226"/>
      <c r="T194" s="227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28" t="s">
        <v>195</v>
      </c>
      <c r="AU194" s="228" t="s">
        <v>82</v>
      </c>
      <c r="AV194" s="13" t="s">
        <v>82</v>
      </c>
      <c r="AW194" s="13" t="s">
        <v>34</v>
      </c>
      <c r="AX194" s="13" t="s">
        <v>80</v>
      </c>
      <c r="AY194" s="228" t="s">
        <v>115</v>
      </c>
    </row>
    <row r="195" s="2" customFormat="1" ht="16.5" customHeight="1">
      <c r="A195" s="33"/>
      <c r="B195" s="34"/>
      <c r="C195" s="239" t="s">
        <v>378</v>
      </c>
      <c r="D195" s="239" t="s">
        <v>364</v>
      </c>
      <c r="E195" s="240" t="s">
        <v>379</v>
      </c>
      <c r="F195" s="241" t="s">
        <v>380</v>
      </c>
      <c r="G195" s="242" t="s">
        <v>352</v>
      </c>
      <c r="H195" s="243">
        <v>48.270000000000003</v>
      </c>
      <c r="I195" s="244">
        <v>386</v>
      </c>
      <c r="J195" s="244">
        <f>ROUND(I195*H195,2)</f>
        <v>18632.220000000001</v>
      </c>
      <c r="K195" s="241" t="s">
        <v>122</v>
      </c>
      <c r="L195" s="245"/>
      <c r="M195" s="246" t="s">
        <v>17</v>
      </c>
      <c r="N195" s="247" t="s">
        <v>43</v>
      </c>
      <c r="O195" s="205">
        <v>0</v>
      </c>
      <c r="P195" s="205">
        <f>O195*H195</f>
        <v>0</v>
      </c>
      <c r="Q195" s="205">
        <v>1</v>
      </c>
      <c r="R195" s="205">
        <f>Q195*H195</f>
        <v>48.270000000000003</v>
      </c>
      <c r="S195" s="205">
        <v>0</v>
      </c>
      <c r="T195" s="206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207" t="s">
        <v>367</v>
      </c>
      <c r="AT195" s="207" t="s">
        <v>364</v>
      </c>
      <c r="AU195" s="207" t="s">
        <v>82</v>
      </c>
      <c r="AY195" s="18" t="s">
        <v>115</v>
      </c>
      <c r="BE195" s="208">
        <f>IF(N195="základní",J195,0)</f>
        <v>18632.220000000001</v>
      </c>
      <c r="BF195" s="208">
        <f>IF(N195="snížená",J195,0)</f>
        <v>0</v>
      </c>
      <c r="BG195" s="208">
        <f>IF(N195="zákl. přenesená",J195,0)</f>
        <v>0</v>
      </c>
      <c r="BH195" s="208">
        <f>IF(N195="sníž. přenesená",J195,0)</f>
        <v>0</v>
      </c>
      <c r="BI195" s="208">
        <f>IF(N195="nulová",J195,0)</f>
        <v>0</v>
      </c>
      <c r="BJ195" s="18" t="s">
        <v>80</v>
      </c>
      <c r="BK195" s="208">
        <f>ROUND(I195*H195,2)</f>
        <v>18632.220000000001</v>
      </c>
      <c r="BL195" s="18" t="s">
        <v>139</v>
      </c>
      <c r="BM195" s="207" t="s">
        <v>381</v>
      </c>
    </row>
    <row r="196" s="13" customFormat="1">
      <c r="A196" s="13"/>
      <c r="B196" s="219"/>
      <c r="C196" s="220"/>
      <c r="D196" s="213" t="s">
        <v>195</v>
      </c>
      <c r="E196" s="220"/>
      <c r="F196" s="222" t="s">
        <v>382</v>
      </c>
      <c r="G196" s="220"/>
      <c r="H196" s="223">
        <v>48.270000000000003</v>
      </c>
      <c r="I196" s="220"/>
      <c r="J196" s="220"/>
      <c r="K196" s="220"/>
      <c r="L196" s="224"/>
      <c r="M196" s="225"/>
      <c r="N196" s="226"/>
      <c r="O196" s="226"/>
      <c r="P196" s="226"/>
      <c r="Q196" s="226"/>
      <c r="R196" s="226"/>
      <c r="S196" s="226"/>
      <c r="T196" s="227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28" t="s">
        <v>195</v>
      </c>
      <c r="AU196" s="228" t="s">
        <v>82</v>
      </c>
      <c r="AV196" s="13" t="s">
        <v>82</v>
      </c>
      <c r="AW196" s="13" t="s">
        <v>4</v>
      </c>
      <c r="AX196" s="13" t="s">
        <v>80</v>
      </c>
      <c r="AY196" s="228" t="s">
        <v>115</v>
      </c>
    </row>
    <row r="197" s="2" customFormat="1" ht="24.15" customHeight="1">
      <c r="A197" s="33"/>
      <c r="B197" s="34"/>
      <c r="C197" s="197" t="s">
        <v>237</v>
      </c>
      <c r="D197" s="197" t="s">
        <v>118</v>
      </c>
      <c r="E197" s="198" t="s">
        <v>383</v>
      </c>
      <c r="F197" s="199" t="s">
        <v>384</v>
      </c>
      <c r="G197" s="200" t="s">
        <v>182</v>
      </c>
      <c r="H197" s="201">
        <v>40</v>
      </c>
      <c r="I197" s="202">
        <v>95.599999999999994</v>
      </c>
      <c r="J197" s="202">
        <f>ROUND(I197*H197,2)</f>
        <v>3824</v>
      </c>
      <c r="K197" s="199" t="s">
        <v>122</v>
      </c>
      <c r="L197" s="39"/>
      <c r="M197" s="203" t="s">
        <v>17</v>
      </c>
      <c r="N197" s="204" t="s">
        <v>43</v>
      </c>
      <c r="O197" s="205">
        <v>0.114</v>
      </c>
      <c r="P197" s="205">
        <f>O197*H197</f>
        <v>4.5600000000000005</v>
      </c>
      <c r="Q197" s="205">
        <v>0</v>
      </c>
      <c r="R197" s="205">
        <f>Q197*H197</f>
        <v>0</v>
      </c>
      <c r="S197" s="205">
        <v>0</v>
      </c>
      <c r="T197" s="206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207" t="s">
        <v>139</v>
      </c>
      <c r="AT197" s="207" t="s">
        <v>118</v>
      </c>
      <c r="AU197" s="207" t="s">
        <v>82</v>
      </c>
      <c r="AY197" s="18" t="s">
        <v>115</v>
      </c>
      <c r="BE197" s="208">
        <f>IF(N197="základní",J197,0)</f>
        <v>3824</v>
      </c>
      <c r="BF197" s="208">
        <f>IF(N197="snížená",J197,0)</f>
        <v>0</v>
      </c>
      <c r="BG197" s="208">
        <f>IF(N197="zákl. přenesená",J197,0)</f>
        <v>0</v>
      </c>
      <c r="BH197" s="208">
        <f>IF(N197="sníž. přenesená",J197,0)</f>
        <v>0</v>
      </c>
      <c r="BI197" s="208">
        <f>IF(N197="nulová",J197,0)</f>
        <v>0</v>
      </c>
      <c r="BJ197" s="18" t="s">
        <v>80</v>
      </c>
      <c r="BK197" s="208">
        <f>ROUND(I197*H197,2)</f>
        <v>3824</v>
      </c>
      <c r="BL197" s="18" t="s">
        <v>139</v>
      </c>
      <c r="BM197" s="207" t="s">
        <v>385</v>
      </c>
    </row>
    <row r="198" s="2" customFormat="1">
      <c r="A198" s="33"/>
      <c r="B198" s="34"/>
      <c r="C198" s="35"/>
      <c r="D198" s="209" t="s">
        <v>125</v>
      </c>
      <c r="E198" s="35"/>
      <c r="F198" s="210" t="s">
        <v>386</v>
      </c>
      <c r="G198" s="35"/>
      <c r="H198" s="35"/>
      <c r="I198" s="35"/>
      <c r="J198" s="35"/>
      <c r="K198" s="35"/>
      <c r="L198" s="39"/>
      <c r="M198" s="211"/>
      <c r="N198" s="212"/>
      <c r="O198" s="78"/>
      <c r="P198" s="78"/>
      <c r="Q198" s="78"/>
      <c r="R198" s="78"/>
      <c r="S198" s="78"/>
      <c r="T198" s="79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T198" s="18" t="s">
        <v>125</v>
      </c>
      <c r="AU198" s="18" t="s">
        <v>82</v>
      </c>
    </row>
    <row r="199" s="13" customFormat="1">
      <c r="A199" s="13"/>
      <c r="B199" s="219"/>
      <c r="C199" s="220"/>
      <c r="D199" s="213" t="s">
        <v>195</v>
      </c>
      <c r="E199" s="221" t="s">
        <v>17</v>
      </c>
      <c r="F199" s="222" t="s">
        <v>387</v>
      </c>
      <c r="G199" s="220"/>
      <c r="H199" s="223">
        <v>40</v>
      </c>
      <c r="I199" s="220"/>
      <c r="J199" s="220"/>
      <c r="K199" s="220"/>
      <c r="L199" s="224"/>
      <c r="M199" s="225"/>
      <c r="N199" s="226"/>
      <c r="O199" s="226"/>
      <c r="P199" s="226"/>
      <c r="Q199" s="226"/>
      <c r="R199" s="226"/>
      <c r="S199" s="226"/>
      <c r="T199" s="227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28" t="s">
        <v>195</v>
      </c>
      <c r="AU199" s="228" t="s">
        <v>82</v>
      </c>
      <c r="AV199" s="13" t="s">
        <v>82</v>
      </c>
      <c r="AW199" s="13" t="s">
        <v>34</v>
      </c>
      <c r="AX199" s="13" t="s">
        <v>80</v>
      </c>
      <c r="AY199" s="228" t="s">
        <v>115</v>
      </c>
    </row>
    <row r="200" s="2" customFormat="1" ht="24.15" customHeight="1">
      <c r="A200" s="33"/>
      <c r="B200" s="34"/>
      <c r="C200" s="197" t="s">
        <v>388</v>
      </c>
      <c r="D200" s="197" t="s">
        <v>118</v>
      </c>
      <c r="E200" s="198" t="s">
        <v>389</v>
      </c>
      <c r="F200" s="199" t="s">
        <v>390</v>
      </c>
      <c r="G200" s="200" t="s">
        <v>182</v>
      </c>
      <c r="H200" s="201">
        <v>40</v>
      </c>
      <c r="I200" s="202">
        <v>27.300000000000001</v>
      </c>
      <c r="J200" s="202">
        <f>ROUND(I200*H200,2)</f>
        <v>1092</v>
      </c>
      <c r="K200" s="199" t="s">
        <v>122</v>
      </c>
      <c r="L200" s="39"/>
      <c r="M200" s="203" t="s">
        <v>17</v>
      </c>
      <c r="N200" s="204" t="s">
        <v>43</v>
      </c>
      <c r="O200" s="205">
        <v>0.058000000000000003</v>
      </c>
      <c r="P200" s="205">
        <f>O200*H200</f>
        <v>2.3200000000000003</v>
      </c>
      <c r="Q200" s="205">
        <v>0</v>
      </c>
      <c r="R200" s="205">
        <f>Q200*H200</f>
        <v>0</v>
      </c>
      <c r="S200" s="205">
        <v>0</v>
      </c>
      <c r="T200" s="206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207" t="s">
        <v>139</v>
      </c>
      <c r="AT200" s="207" t="s">
        <v>118</v>
      </c>
      <c r="AU200" s="207" t="s">
        <v>82</v>
      </c>
      <c r="AY200" s="18" t="s">
        <v>115</v>
      </c>
      <c r="BE200" s="208">
        <f>IF(N200="základní",J200,0)</f>
        <v>1092</v>
      </c>
      <c r="BF200" s="208">
        <f>IF(N200="snížená",J200,0)</f>
        <v>0</v>
      </c>
      <c r="BG200" s="208">
        <f>IF(N200="zákl. přenesená",J200,0)</f>
        <v>0</v>
      </c>
      <c r="BH200" s="208">
        <f>IF(N200="sníž. přenesená",J200,0)</f>
        <v>0</v>
      </c>
      <c r="BI200" s="208">
        <f>IF(N200="nulová",J200,0)</f>
        <v>0</v>
      </c>
      <c r="BJ200" s="18" t="s">
        <v>80</v>
      </c>
      <c r="BK200" s="208">
        <f>ROUND(I200*H200,2)</f>
        <v>1092</v>
      </c>
      <c r="BL200" s="18" t="s">
        <v>139</v>
      </c>
      <c r="BM200" s="207" t="s">
        <v>391</v>
      </c>
    </row>
    <row r="201" s="2" customFormat="1">
      <c r="A201" s="33"/>
      <c r="B201" s="34"/>
      <c r="C201" s="35"/>
      <c r="D201" s="209" t="s">
        <v>125</v>
      </c>
      <c r="E201" s="35"/>
      <c r="F201" s="210" t="s">
        <v>392</v>
      </c>
      <c r="G201" s="35"/>
      <c r="H201" s="35"/>
      <c r="I201" s="35"/>
      <c r="J201" s="35"/>
      <c r="K201" s="35"/>
      <c r="L201" s="39"/>
      <c r="M201" s="211"/>
      <c r="N201" s="212"/>
      <c r="O201" s="78"/>
      <c r="P201" s="78"/>
      <c r="Q201" s="78"/>
      <c r="R201" s="78"/>
      <c r="S201" s="78"/>
      <c r="T201" s="79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T201" s="18" t="s">
        <v>125</v>
      </c>
      <c r="AU201" s="18" t="s">
        <v>82</v>
      </c>
    </row>
    <row r="202" s="2" customFormat="1" ht="16.5" customHeight="1">
      <c r="A202" s="33"/>
      <c r="B202" s="34"/>
      <c r="C202" s="239" t="s">
        <v>393</v>
      </c>
      <c r="D202" s="239" t="s">
        <v>364</v>
      </c>
      <c r="E202" s="240" t="s">
        <v>394</v>
      </c>
      <c r="F202" s="241" t="s">
        <v>395</v>
      </c>
      <c r="G202" s="242" t="s">
        <v>396</v>
      </c>
      <c r="H202" s="243">
        <v>0.80000000000000004</v>
      </c>
      <c r="I202" s="244">
        <v>110</v>
      </c>
      <c r="J202" s="244">
        <f>ROUND(I202*H202,2)</f>
        <v>88</v>
      </c>
      <c r="K202" s="241" t="s">
        <v>122</v>
      </c>
      <c r="L202" s="245"/>
      <c r="M202" s="246" t="s">
        <v>17</v>
      </c>
      <c r="N202" s="247" t="s">
        <v>43</v>
      </c>
      <c r="O202" s="205">
        <v>0</v>
      </c>
      <c r="P202" s="205">
        <f>O202*H202</f>
        <v>0</v>
      </c>
      <c r="Q202" s="205">
        <v>0.001</v>
      </c>
      <c r="R202" s="205">
        <f>Q202*H202</f>
        <v>0.00080000000000000004</v>
      </c>
      <c r="S202" s="205">
        <v>0</v>
      </c>
      <c r="T202" s="206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207" t="s">
        <v>367</v>
      </c>
      <c r="AT202" s="207" t="s">
        <v>364</v>
      </c>
      <c r="AU202" s="207" t="s">
        <v>82</v>
      </c>
      <c r="AY202" s="18" t="s">
        <v>115</v>
      </c>
      <c r="BE202" s="208">
        <f>IF(N202="základní",J202,0)</f>
        <v>88</v>
      </c>
      <c r="BF202" s="208">
        <f>IF(N202="snížená",J202,0)</f>
        <v>0</v>
      </c>
      <c r="BG202" s="208">
        <f>IF(N202="zákl. přenesená",J202,0)</f>
        <v>0</v>
      </c>
      <c r="BH202" s="208">
        <f>IF(N202="sníž. přenesená",J202,0)</f>
        <v>0</v>
      </c>
      <c r="BI202" s="208">
        <f>IF(N202="nulová",J202,0)</f>
        <v>0</v>
      </c>
      <c r="BJ202" s="18" t="s">
        <v>80</v>
      </c>
      <c r="BK202" s="208">
        <f>ROUND(I202*H202,2)</f>
        <v>88</v>
      </c>
      <c r="BL202" s="18" t="s">
        <v>139</v>
      </c>
      <c r="BM202" s="207" t="s">
        <v>397</v>
      </c>
    </row>
    <row r="203" s="13" customFormat="1">
      <c r="A203" s="13"/>
      <c r="B203" s="219"/>
      <c r="C203" s="220"/>
      <c r="D203" s="213" t="s">
        <v>195</v>
      </c>
      <c r="E203" s="220"/>
      <c r="F203" s="222" t="s">
        <v>398</v>
      </c>
      <c r="G203" s="220"/>
      <c r="H203" s="223">
        <v>0.80000000000000004</v>
      </c>
      <c r="I203" s="220"/>
      <c r="J203" s="220"/>
      <c r="K203" s="220"/>
      <c r="L203" s="224"/>
      <c r="M203" s="225"/>
      <c r="N203" s="226"/>
      <c r="O203" s="226"/>
      <c r="P203" s="226"/>
      <c r="Q203" s="226"/>
      <c r="R203" s="226"/>
      <c r="S203" s="226"/>
      <c r="T203" s="227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28" t="s">
        <v>195</v>
      </c>
      <c r="AU203" s="228" t="s">
        <v>82</v>
      </c>
      <c r="AV203" s="13" t="s">
        <v>82</v>
      </c>
      <c r="AW203" s="13" t="s">
        <v>4</v>
      </c>
      <c r="AX203" s="13" t="s">
        <v>80</v>
      </c>
      <c r="AY203" s="228" t="s">
        <v>115</v>
      </c>
    </row>
    <row r="204" s="2" customFormat="1" ht="24.15" customHeight="1">
      <c r="A204" s="33"/>
      <c r="B204" s="34"/>
      <c r="C204" s="197" t="s">
        <v>399</v>
      </c>
      <c r="D204" s="197" t="s">
        <v>118</v>
      </c>
      <c r="E204" s="198" t="s">
        <v>400</v>
      </c>
      <c r="F204" s="199" t="s">
        <v>401</v>
      </c>
      <c r="G204" s="200" t="s">
        <v>182</v>
      </c>
      <c r="H204" s="201">
        <v>16</v>
      </c>
      <c r="I204" s="202">
        <v>51.5</v>
      </c>
      <c r="J204" s="202">
        <f>ROUND(I204*H204,2)</f>
        <v>824</v>
      </c>
      <c r="K204" s="199" t="s">
        <v>122</v>
      </c>
      <c r="L204" s="39"/>
      <c r="M204" s="203" t="s">
        <v>17</v>
      </c>
      <c r="N204" s="204" t="s">
        <v>43</v>
      </c>
      <c r="O204" s="205">
        <v>0.112</v>
      </c>
      <c r="P204" s="205">
        <f>O204*H204</f>
        <v>1.792</v>
      </c>
      <c r="Q204" s="205">
        <v>0</v>
      </c>
      <c r="R204" s="205">
        <f>Q204*H204</f>
        <v>0</v>
      </c>
      <c r="S204" s="205">
        <v>0</v>
      </c>
      <c r="T204" s="206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207" t="s">
        <v>139</v>
      </c>
      <c r="AT204" s="207" t="s">
        <v>118</v>
      </c>
      <c r="AU204" s="207" t="s">
        <v>82</v>
      </c>
      <c r="AY204" s="18" t="s">
        <v>115</v>
      </c>
      <c r="BE204" s="208">
        <f>IF(N204="základní",J204,0)</f>
        <v>824</v>
      </c>
      <c r="BF204" s="208">
        <f>IF(N204="snížená",J204,0)</f>
        <v>0</v>
      </c>
      <c r="BG204" s="208">
        <f>IF(N204="zákl. přenesená",J204,0)</f>
        <v>0</v>
      </c>
      <c r="BH204" s="208">
        <f>IF(N204="sníž. přenesená",J204,0)</f>
        <v>0</v>
      </c>
      <c r="BI204" s="208">
        <f>IF(N204="nulová",J204,0)</f>
        <v>0</v>
      </c>
      <c r="BJ204" s="18" t="s">
        <v>80</v>
      </c>
      <c r="BK204" s="208">
        <f>ROUND(I204*H204,2)</f>
        <v>824</v>
      </c>
      <c r="BL204" s="18" t="s">
        <v>139</v>
      </c>
      <c r="BM204" s="207" t="s">
        <v>402</v>
      </c>
    </row>
    <row r="205" s="2" customFormat="1">
      <c r="A205" s="33"/>
      <c r="B205" s="34"/>
      <c r="C205" s="35"/>
      <c r="D205" s="209" t="s">
        <v>125</v>
      </c>
      <c r="E205" s="35"/>
      <c r="F205" s="210" t="s">
        <v>403</v>
      </c>
      <c r="G205" s="35"/>
      <c r="H205" s="35"/>
      <c r="I205" s="35"/>
      <c r="J205" s="35"/>
      <c r="K205" s="35"/>
      <c r="L205" s="39"/>
      <c r="M205" s="211"/>
      <c r="N205" s="212"/>
      <c r="O205" s="78"/>
      <c r="P205" s="78"/>
      <c r="Q205" s="78"/>
      <c r="R205" s="78"/>
      <c r="S205" s="78"/>
      <c r="T205" s="79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T205" s="18" t="s">
        <v>125</v>
      </c>
      <c r="AU205" s="18" t="s">
        <v>82</v>
      </c>
    </row>
    <row r="206" s="2" customFormat="1" ht="16.5" customHeight="1">
      <c r="A206" s="33"/>
      <c r="B206" s="34"/>
      <c r="C206" s="239" t="s">
        <v>404</v>
      </c>
      <c r="D206" s="239" t="s">
        <v>364</v>
      </c>
      <c r="E206" s="240" t="s">
        <v>405</v>
      </c>
      <c r="F206" s="241" t="s">
        <v>406</v>
      </c>
      <c r="G206" s="242" t="s">
        <v>396</v>
      </c>
      <c r="H206" s="243">
        <v>0.32000000000000001</v>
      </c>
      <c r="I206" s="244">
        <v>139</v>
      </c>
      <c r="J206" s="244">
        <f>ROUND(I206*H206,2)</f>
        <v>44.479999999999997</v>
      </c>
      <c r="K206" s="241" t="s">
        <v>122</v>
      </c>
      <c r="L206" s="245"/>
      <c r="M206" s="246" t="s">
        <v>17</v>
      </c>
      <c r="N206" s="247" t="s">
        <v>43</v>
      </c>
      <c r="O206" s="205">
        <v>0</v>
      </c>
      <c r="P206" s="205">
        <f>O206*H206</f>
        <v>0</v>
      </c>
      <c r="Q206" s="205">
        <v>0.001</v>
      </c>
      <c r="R206" s="205">
        <f>Q206*H206</f>
        <v>0.00032000000000000003</v>
      </c>
      <c r="S206" s="205">
        <v>0</v>
      </c>
      <c r="T206" s="206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207" t="s">
        <v>367</v>
      </c>
      <c r="AT206" s="207" t="s">
        <v>364</v>
      </c>
      <c r="AU206" s="207" t="s">
        <v>82</v>
      </c>
      <c r="AY206" s="18" t="s">
        <v>115</v>
      </c>
      <c r="BE206" s="208">
        <f>IF(N206="základní",J206,0)</f>
        <v>44.479999999999997</v>
      </c>
      <c r="BF206" s="208">
        <f>IF(N206="snížená",J206,0)</f>
        <v>0</v>
      </c>
      <c r="BG206" s="208">
        <f>IF(N206="zákl. přenesená",J206,0)</f>
        <v>0</v>
      </c>
      <c r="BH206" s="208">
        <f>IF(N206="sníž. přenesená",J206,0)</f>
        <v>0</v>
      </c>
      <c r="BI206" s="208">
        <f>IF(N206="nulová",J206,0)</f>
        <v>0</v>
      </c>
      <c r="BJ206" s="18" t="s">
        <v>80</v>
      </c>
      <c r="BK206" s="208">
        <f>ROUND(I206*H206,2)</f>
        <v>44.479999999999997</v>
      </c>
      <c r="BL206" s="18" t="s">
        <v>139</v>
      </c>
      <c r="BM206" s="207" t="s">
        <v>407</v>
      </c>
    </row>
    <row r="207" s="13" customFormat="1">
      <c r="A207" s="13"/>
      <c r="B207" s="219"/>
      <c r="C207" s="220"/>
      <c r="D207" s="213" t="s">
        <v>195</v>
      </c>
      <c r="E207" s="220"/>
      <c r="F207" s="222" t="s">
        <v>408</v>
      </c>
      <c r="G207" s="220"/>
      <c r="H207" s="223">
        <v>0.32000000000000001</v>
      </c>
      <c r="I207" s="220"/>
      <c r="J207" s="220"/>
      <c r="K207" s="220"/>
      <c r="L207" s="224"/>
      <c r="M207" s="225"/>
      <c r="N207" s="226"/>
      <c r="O207" s="226"/>
      <c r="P207" s="226"/>
      <c r="Q207" s="226"/>
      <c r="R207" s="226"/>
      <c r="S207" s="226"/>
      <c r="T207" s="227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28" t="s">
        <v>195</v>
      </c>
      <c r="AU207" s="228" t="s">
        <v>82</v>
      </c>
      <c r="AV207" s="13" t="s">
        <v>82</v>
      </c>
      <c r="AW207" s="13" t="s">
        <v>4</v>
      </c>
      <c r="AX207" s="13" t="s">
        <v>80</v>
      </c>
      <c r="AY207" s="228" t="s">
        <v>115</v>
      </c>
    </row>
    <row r="208" s="2" customFormat="1" ht="21.75" customHeight="1">
      <c r="A208" s="33"/>
      <c r="B208" s="34"/>
      <c r="C208" s="197" t="s">
        <v>409</v>
      </c>
      <c r="D208" s="197" t="s">
        <v>118</v>
      </c>
      <c r="E208" s="198" t="s">
        <v>410</v>
      </c>
      <c r="F208" s="199" t="s">
        <v>411</v>
      </c>
      <c r="G208" s="200" t="s">
        <v>182</v>
      </c>
      <c r="H208" s="201">
        <v>20.899999999999999</v>
      </c>
      <c r="I208" s="202">
        <v>27.199999999999999</v>
      </c>
      <c r="J208" s="202">
        <f>ROUND(I208*H208,2)</f>
        <v>568.48000000000002</v>
      </c>
      <c r="K208" s="199" t="s">
        <v>122</v>
      </c>
      <c r="L208" s="39"/>
      <c r="M208" s="203" t="s">
        <v>17</v>
      </c>
      <c r="N208" s="204" t="s">
        <v>43</v>
      </c>
      <c r="O208" s="205">
        <v>0.025000000000000001</v>
      </c>
      <c r="P208" s="205">
        <f>O208*H208</f>
        <v>0.52249999999999996</v>
      </c>
      <c r="Q208" s="205">
        <v>0</v>
      </c>
      <c r="R208" s="205">
        <f>Q208*H208</f>
        <v>0</v>
      </c>
      <c r="S208" s="205">
        <v>0</v>
      </c>
      <c r="T208" s="206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207" t="s">
        <v>139</v>
      </c>
      <c r="AT208" s="207" t="s">
        <v>118</v>
      </c>
      <c r="AU208" s="207" t="s">
        <v>82</v>
      </c>
      <c r="AY208" s="18" t="s">
        <v>115</v>
      </c>
      <c r="BE208" s="208">
        <f>IF(N208="základní",J208,0)</f>
        <v>568.48000000000002</v>
      </c>
      <c r="BF208" s="208">
        <f>IF(N208="snížená",J208,0)</f>
        <v>0</v>
      </c>
      <c r="BG208" s="208">
        <f>IF(N208="zákl. přenesená",J208,0)</f>
        <v>0</v>
      </c>
      <c r="BH208" s="208">
        <f>IF(N208="sníž. přenesená",J208,0)</f>
        <v>0</v>
      </c>
      <c r="BI208" s="208">
        <f>IF(N208="nulová",J208,0)</f>
        <v>0</v>
      </c>
      <c r="BJ208" s="18" t="s">
        <v>80</v>
      </c>
      <c r="BK208" s="208">
        <f>ROUND(I208*H208,2)</f>
        <v>568.48000000000002</v>
      </c>
      <c r="BL208" s="18" t="s">
        <v>139</v>
      </c>
      <c r="BM208" s="207" t="s">
        <v>412</v>
      </c>
    </row>
    <row r="209" s="2" customFormat="1">
      <c r="A209" s="33"/>
      <c r="B209" s="34"/>
      <c r="C209" s="35"/>
      <c r="D209" s="209" t="s">
        <v>125</v>
      </c>
      <c r="E209" s="35"/>
      <c r="F209" s="210" t="s">
        <v>413</v>
      </c>
      <c r="G209" s="35"/>
      <c r="H209" s="35"/>
      <c r="I209" s="35"/>
      <c r="J209" s="35"/>
      <c r="K209" s="35"/>
      <c r="L209" s="39"/>
      <c r="M209" s="211"/>
      <c r="N209" s="212"/>
      <c r="O209" s="78"/>
      <c r="P209" s="78"/>
      <c r="Q209" s="78"/>
      <c r="R209" s="78"/>
      <c r="S209" s="78"/>
      <c r="T209" s="79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T209" s="18" t="s">
        <v>125</v>
      </c>
      <c r="AU209" s="18" t="s">
        <v>82</v>
      </c>
    </row>
    <row r="210" s="13" customFormat="1">
      <c r="A210" s="13"/>
      <c r="B210" s="219"/>
      <c r="C210" s="220"/>
      <c r="D210" s="213" t="s">
        <v>195</v>
      </c>
      <c r="E210" s="221" t="s">
        <v>17</v>
      </c>
      <c r="F210" s="222" t="s">
        <v>414</v>
      </c>
      <c r="G210" s="220"/>
      <c r="H210" s="223">
        <v>20.899999999999999</v>
      </c>
      <c r="I210" s="220"/>
      <c r="J210" s="220"/>
      <c r="K210" s="220"/>
      <c r="L210" s="224"/>
      <c r="M210" s="225"/>
      <c r="N210" s="226"/>
      <c r="O210" s="226"/>
      <c r="P210" s="226"/>
      <c r="Q210" s="226"/>
      <c r="R210" s="226"/>
      <c r="S210" s="226"/>
      <c r="T210" s="22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28" t="s">
        <v>195</v>
      </c>
      <c r="AU210" s="228" t="s">
        <v>82</v>
      </c>
      <c r="AV210" s="13" t="s">
        <v>82</v>
      </c>
      <c r="AW210" s="13" t="s">
        <v>34</v>
      </c>
      <c r="AX210" s="13" t="s">
        <v>80</v>
      </c>
      <c r="AY210" s="228" t="s">
        <v>115</v>
      </c>
    </row>
    <row r="211" s="2" customFormat="1" ht="24.15" customHeight="1">
      <c r="A211" s="33"/>
      <c r="B211" s="34"/>
      <c r="C211" s="197" t="s">
        <v>415</v>
      </c>
      <c r="D211" s="197" t="s">
        <v>118</v>
      </c>
      <c r="E211" s="198" t="s">
        <v>416</v>
      </c>
      <c r="F211" s="199" t="s">
        <v>417</v>
      </c>
      <c r="G211" s="200" t="s">
        <v>182</v>
      </c>
      <c r="H211" s="201">
        <v>16</v>
      </c>
      <c r="I211" s="202">
        <v>129</v>
      </c>
      <c r="J211" s="202">
        <f>ROUND(I211*H211,2)</f>
        <v>2064</v>
      </c>
      <c r="K211" s="199" t="s">
        <v>122</v>
      </c>
      <c r="L211" s="39"/>
      <c r="M211" s="203" t="s">
        <v>17</v>
      </c>
      <c r="N211" s="204" t="s">
        <v>43</v>
      </c>
      <c r="O211" s="205">
        <v>0.156</v>
      </c>
      <c r="P211" s="205">
        <f>O211*H211</f>
        <v>2.496</v>
      </c>
      <c r="Q211" s="205">
        <v>0</v>
      </c>
      <c r="R211" s="205">
        <f>Q211*H211</f>
        <v>0</v>
      </c>
      <c r="S211" s="205">
        <v>0</v>
      </c>
      <c r="T211" s="206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207" t="s">
        <v>139</v>
      </c>
      <c r="AT211" s="207" t="s">
        <v>118</v>
      </c>
      <c r="AU211" s="207" t="s">
        <v>82</v>
      </c>
      <c r="AY211" s="18" t="s">
        <v>115</v>
      </c>
      <c r="BE211" s="208">
        <f>IF(N211="základní",J211,0)</f>
        <v>2064</v>
      </c>
      <c r="BF211" s="208">
        <f>IF(N211="snížená",J211,0)</f>
        <v>0</v>
      </c>
      <c r="BG211" s="208">
        <f>IF(N211="zákl. přenesená",J211,0)</f>
        <v>0</v>
      </c>
      <c r="BH211" s="208">
        <f>IF(N211="sníž. přenesená",J211,0)</f>
        <v>0</v>
      </c>
      <c r="BI211" s="208">
        <f>IF(N211="nulová",J211,0)</f>
        <v>0</v>
      </c>
      <c r="BJ211" s="18" t="s">
        <v>80</v>
      </c>
      <c r="BK211" s="208">
        <f>ROUND(I211*H211,2)</f>
        <v>2064</v>
      </c>
      <c r="BL211" s="18" t="s">
        <v>139</v>
      </c>
      <c r="BM211" s="207" t="s">
        <v>418</v>
      </c>
    </row>
    <row r="212" s="2" customFormat="1">
      <c r="A212" s="33"/>
      <c r="B212" s="34"/>
      <c r="C212" s="35"/>
      <c r="D212" s="209" t="s">
        <v>125</v>
      </c>
      <c r="E212" s="35"/>
      <c r="F212" s="210" t="s">
        <v>419</v>
      </c>
      <c r="G212" s="35"/>
      <c r="H212" s="35"/>
      <c r="I212" s="35"/>
      <c r="J212" s="35"/>
      <c r="K212" s="35"/>
      <c r="L212" s="39"/>
      <c r="M212" s="211"/>
      <c r="N212" s="212"/>
      <c r="O212" s="78"/>
      <c r="P212" s="78"/>
      <c r="Q212" s="78"/>
      <c r="R212" s="78"/>
      <c r="S212" s="78"/>
      <c r="T212" s="79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T212" s="18" t="s">
        <v>125</v>
      </c>
      <c r="AU212" s="18" t="s">
        <v>82</v>
      </c>
    </row>
    <row r="213" s="12" customFormat="1" ht="22.8" customHeight="1">
      <c r="A213" s="12"/>
      <c r="B213" s="182"/>
      <c r="C213" s="183"/>
      <c r="D213" s="184" t="s">
        <v>71</v>
      </c>
      <c r="E213" s="195" t="s">
        <v>82</v>
      </c>
      <c r="F213" s="195" t="s">
        <v>420</v>
      </c>
      <c r="G213" s="183"/>
      <c r="H213" s="183"/>
      <c r="I213" s="183"/>
      <c r="J213" s="196">
        <f>BK213</f>
        <v>42388.919999999998</v>
      </c>
      <c r="K213" s="183"/>
      <c r="L213" s="187"/>
      <c r="M213" s="188"/>
      <c r="N213" s="189"/>
      <c r="O213" s="189"/>
      <c r="P213" s="190">
        <f>SUM(P214:P219)</f>
        <v>31.964020000000001</v>
      </c>
      <c r="Q213" s="189"/>
      <c r="R213" s="190">
        <f>SUM(R214:R219)</f>
        <v>16.057197000000002</v>
      </c>
      <c r="S213" s="189"/>
      <c r="T213" s="191">
        <f>SUM(T214:T219)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192" t="s">
        <v>80</v>
      </c>
      <c r="AT213" s="193" t="s">
        <v>71</v>
      </c>
      <c r="AU213" s="193" t="s">
        <v>80</v>
      </c>
      <c r="AY213" s="192" t="s">
        <v>115</v>
      </c>
      <c r="BK213" s="194">
        <f>SUM(BK214:BK219)</f>
        <v>42388.919999999998</v>
      </c>
    </row>
    <row r="214" s="2" customFormat="1" ht="24.15" customHeight="1">
      <c r="A214" s="33"/>
      <c r="B214" s="34"/>
      <c r="C214" s="197" t="s">
        <v>421</v>
      </c>
      <c r="D214" s="197" t="s">
        <v>118</v>
      </c>
      <c r="E214" s="198" t="s">
        <v>422</v>
      </c>
      <c r="F214" s="199" t="s">
        <v>423</v>
      </c>
      <c r="G214" s="200" t="s">
        <v>225</v>
      </c>
      <c r="H214" s="201">
        <v>7.3310000000000004</v>
      </c>
      <c r="I214" s="202">
        <v>1470</v>
      </c>
      <c r="J214" s="202">
        <f>ROUND(I214*H214,2)</f>
        <v>10776.57</v>
      </c>
      <c r="K214" s="199" t="s">
        <v>122</v>
      </c>
      <c r="L214" s="39"/>
      <c r="M214" s="203" t="s">
        <v>17</v>
      </c>
      <c r="N214" s="204" t="s">
        <v>43</v>
      </c>
      <c r="O214" s="205">
        <v>0.92000000000000004</v>
      </c>
      <c r="P214" s="205">
        <f>O214*H214</f>
        <v>6.7445200000000005</v>
      </c>
      <c r="Q214" s="205">
        <v>0</v>
      </c>
      <c r="R214" s="205">
        <f>Q214*H214</f>
        <v>0</v>
      </c>
      <c r="S214" s="205">
        <v>0</v>
      </c>
      <c r="T214" s="206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207" t="s">
        <v>139</v>
      </c>
      <c r="AT214" s="207" t="s">
        <v>118</v>
      </c>
      <c r="AU214" s="207" t="s">
        <v>82</v>
      </c>
      <c r="AY214" s="18" t="s">
        <v>115</v>
      </c>
      <c r="BE214" s="208">
        <f>IF(N214="základní",J214,0)</f>
        <v>10776.57</v>
      </c>
      <c r="BF214" s="208">
        <f>IF(N214="snížená",J214,0)</f>
        <v>0</v>
      </c>
      <c r="BG214" s="208">
        <f>IF(N214="zákl. přenesená",J214,0)</f>
        <v>0</v>
      </c>
      <c r="BH214" s="208">
        <f>IF(N214="sníž. přenesená",J214,0)</f>
        <v>0</v>
      </c>
      <c r="BI214" s="208">
        <f>IF(N214="nulová",J214,0)</f>
        <v>0</v>
      </c>
      <c r="BJ214" s="18" t="s">
        <v>80</v>
      </c>
      <c r="BK214" s="208">
        <f>ROUND(I214*H214,2)</f>
        <v>10776.57</v>
      </c>
      <c r="BL214" s="18" t="s">
        <v>139</v>
      </c>
      <c r="BM214" s="207" t="s">
        <v>424</v>
      </c>
    </row>
    <row r="215" s="2" customFormat="1">
      <c r="A215" s="33"/>
      <c r="B215" s="34"/>
      <c r="C215" s="35"/>
      <c r="D215" s="209" t="s">
        <v>125</v>
      </c>
      <c r="E215" s="35"/>
      <c r="F215" s="210" t="s">
        <v>425</v>
      </c>
      <c r="G215" s="35"/>
      <c r="H215" s="35"/>
      <c r="I215" s="35"/>
      <c r="J215" s="35"/>
      <c r="K215" s="35"/>
      <c r="L215" s="39"/>
      <c r="M215" s="211"/>
      <c r="N215" s="212"/>
      <c r="O215" s="78"/>
      <c r="P215" s="78"/>
      <c r="Q215" s="78"/>
      <c r="R215" s="78"/>
      <c r="S215" s="78"/>
      <c r="T215" s="79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T215" s="18" t="s">
        <v>125</v>
      </c>
      <c r="AU215" s="18" t="s">
        <v>82</v>
      </c>
    </row>
    <row r="216" s="13" customFormat="1">
      <c r="A216" s="13"/>
      <c r="B216" s="219"/>
      <c r="C216" s="220"/>
      <c r="D216" s="213" t="s">
        <v>195</v>
      </c>
      <c r="E216" s="221" t="s">
        <v>17</v>
      </c>
      <c r="F216" s="222" t="s">
        <v>426</v>
      </c>
      <c r="G216" s="220"/>
      <c r="H216" s="223">
        <v>7.3310000000000004</v>
      </c>
      <c r="I216" s="220"/>
      <c r="J216" s="220"/>
      <c r="K216" s="220"/>
      <c r="L216" s="224"/>
      <c r="M216" s="225"/>
      <c r="N216" s="226"/>
      <c r="O216" s="226"/>
      <c r="P216" s="226"/>
      <c r="Q216" s="226"/>
      <c r="R216" s="226"/>
      <c r="S216" s="226"/>
      <c r="T216" s="227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28" t="s">
        <v>195</v>
      </c>
      <c r="AU216" s="228" t="s">
        <v>82</v>
      </c>
      <c r="AV216" s="13" t="s">
        <v>82</v>
      </c>
      <c r="AW216" s="13" t="s">
        <v>34</v>
      </c>
      <c r="AX216" s="13" t="s">
        <v>80</v>
      </c>
      <c r="AY216" s="228" t="s">
        <v>115</v>
      </c>
    </row>
    <row r="217" s="2" customFormat="1" ht="33" customHeight="1">
      <c r="A217" s="33"/>
      <c r="B217" s="34"/>
      <c r="C217" s="197" t="s">
        <v>7</v>
      </c>
      <c r="D217" s="197" t="s">
        <v>118</v>
      </c>
      <c r="E217" s="198" t="s">
        <v>427</v>
      </c>
      <c r="F217" s="199" t="s">
        <v>428</v>
      </c>
      <c r="G217" s="200" t="s">
        <v>214</v>
      </c>
      <c r="H217" s="201">
        <v>58.649999999999999</v>
      </c>
      <c r="I217" s="202">
        <v>539</v>
      </c>
      <c r="J217" s="202">
        <f>ROUND(I217*H217,2)</f>
        <v>31612.349999999999</v>
      </c>
      <c r="K217" s="199" t="s">
        <v>122</v>
      </c>
      <c r="L217" s="39"/>
      <c r="M217" s="203" t="s">
        <v>17</v>
      </c>
      <c r="N217" s="204" t="s">
        <v>43</v>
      </c>
      <c r="O217" s="205">
        <v>0.42999999999999999</v>
      </c>
      <c r="P217" s="205">
        <f>O217*H217</f>
        <v>25.2195</v>
      </c>
      <c r="Q217" s="205">
        <v>0.27378000000000002</v>
      </c>
      <c r="R217" s="205">
        <f>Q217*H217</f>
        <v>16.057197000000002</v>
      </c>
      <c r="S217" s="205">
        <v>0</v>
      </c>
      <c r="T217" s="206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207" t="s">
        <v>139</v>
      </c>
      <c r="AT217" s="207" t="s">
        <v>118</v>
      </c>
      <c r="AU217" s="207" t="s">
        <v>82</v>
      </c>
      <c r="AY217" s="18" t="s">
        <v>115</v>
      </c>
      <c r="BE217" s="208">
        <f>IF(N217="základní",J217,0)</f>
        <v>31612.349999999999</v>
      </c>
      <c r="BF217" s="208">
        <f>IF(N217="snížená",J217,0)</f>
        <v>0</v>
      </c>
      <c r="BG217" s="208">
        <f>IF(N217="zákl. přenesená",J217,0)</f>
        <v>0</v>
      </c>
      <c r="BH217" s="208">
        <f>IF(N217="sníž. přenesená",J217,0)</f>
        <v>0</v>
      </c>
      <c r="BI217" s="208">
        <f>IF(N217="nulová",J217,0)</f>
        <v>0</v>
      </c>
      <c r="BJ217" s="18" t="s">
        <v>80</v>
      </c>
      <c r="BK217" s="208">
        <f>ROUND(I217*H217,2)</f>
        <v>31612.349999999999</v>
      </c>
      <c r="BL217" s="18" t="s">
        <v>139</v>
      </c>
      <c r="BM217" s="207" t="s">
        <v>429</v>
      </c>
    </row>
    <row r="218" s="2" customFormat="1">
      <c r="A218" s="33"/>
      <c r="B218" s="34"/>
      <c r="C218" s="35"/>
      <c r="D218" s="209" t="s">
        <v>125</v>
      </c>
      <c r="E218" s="35"/>
      <c r="F218" s="210" t="s">
        <v>430</v>
      </c>
      <c r="G218" s="35"/>
      <c r="H218" s="35"/>
      <c r="I218" s="35"/>
      <c r="J218" s="35"/>
      <c r="K218" s="35"/>
      <c r="L218" s="39"/>
      <c r="M218" s="211"/>
      <c r="N218" s="212"/>
      <c r="O218" s="78"/>
      <c r="P218" s="78"/>
      <c r="Q218" s="78"/>
      <c r="R218" s="78"/>
      <c r="S218" s="78"/>
      <c r="T218" s="79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T218" s="18" t="s">
        <v>125</v>
      </c>
      <c r="AU218" s="18" t="s">
        <v>82</v>
      </c>
    </row>
    <row r="219" s="13" customFormat="1">
      <c r="A219" s="13"/>
      <c r="B219" s="219"/>
      <c r="C219" s="220"/>
      <c r="D219" s="213" t="s">
        <v>195</v>
      </c>
      <c r="E219" s="221" t="s">
        <v>17</v>
      </c>
      <c r="F219" s="222" t="s">
        <v>431</v>
      </c>
      <c r="G219" s="220"/>
      <c r="H219" s="223">
        <v>58.649999999999999</v>
      </c>
      <c r="I219" s="220"/>
      <c r="J219" s="220"/>
      <c r="K219" s="220"/>
      <c r="L219" s="224"/>
      <c r="M219" s="225"/>
      <c r="N219" s="226"/>
      <c r="O219" s="226"/>
      <c r="P219" s="226"/>
      <c r="Q219" s="226"/>
      <c r="R219" s="226"/>
      <c r="S219" s="226"/>
      <c r="T219" s="227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28" t="s">
        <v>195</v>
      </c>
      <c r="AU219" s="228" t="s">
        <v>82</v>
      </c>
      <c r="AV219" s="13" t="s">
        <v>82</v>
      </c>
      <c r="AW219" s="13" t="s">
        <v>34</v>
      </c>
      <c r="AX219" s="13" t="s">
        <v>80</v>
      </c>
      <c r="AY219" s="228" t="s">
        <v>115</v>
      </c>
    </row>
    <row r="220" s="12" customFormat="1" ht="22.8" customHeight="1">
      <c r="A220" s="12"/>
      <c r="B220" s="182"/>
      <c r="C220" s="183"/>
      <c r="D220" s="184" t="s">
        <v>71</v>
      </c>
      <c r="E220" s="195" t="s">
        <v>134</v>
      </c>
      <c r="F220" s="195" t="s">
        <v>432</v>
      </c>
      <c r="G220" s="183"/>
      <c r="H220" s="183"/>
      <c r="I220" s="183"/>
      <c r="J220" s="196">
        <f>BK220</f>
        <v>12160.33</v>
      </c>
      <c r="K220" s="183"/>
      <c r="L220" s="187"/>
      <c r="M220" s="188"/>
      <c r="N220" s="189"/>
      <c r="O220" s="189"/>
      <c r="P220" s="190">
        <f>SUM(P221:P231)</f>
        <v>18.486899999999999</v>
      </c>
      <c r="Q220" s="189"/>
      <c r="R220" s="190">
        <f>SUM(R221:R231)</f>
        <v>0</v>
      </c>
      <c r="S220" s="189"/>
      <c r="T220" s="191">
        <f>SUM(T221:T231)</f>
        <v>1.3200000000000001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192" t="s">
        <v>80</v>
      </c>
      <c r="AT220" s="193" t="s">
        <v>71</v>
      </c>
      <c r="AU220" s="193" t="s">
        <v>80</v>
      </c>
      <c r="AY220" s="192" t="s">
        <v>115</v>
      </c>
      <c r="BK220" s="194">
        <f>SUM(BK221:BK231)</f>
        <v>12160.33</v>
      </c>
    </row>
    <row r="221" s="2" customFormat="1" ht="21.75" customHeight="1">
      <c r="A221" s="33"/>
      <c r="B221" s="34"/>
      <c r="C221" s="197" t="s">
        <v>433</v>
      </c>
      <c r="D221" s="197" t="s">
        <v>118</v>
      </c>
      <c r="E221" s="198" t="s">
        <v>434</v>
      </c>
      <c r="F221" s="199" t="s">
        <v>435</v>
      </c>
      <c r="G221" s="200" t="s">
        <v>225</v>
      </c>
      <c r="H221" s="201">
        <v>0.59999999999999998</v>
      </c>
      <c r="I221" s="202">
        <v>4920</v>
      </c>
      <c r="J221" s="202">
        <f>ROUND(I221*H221,2)</f>
        <v>2952</v>
      </c>
      <c r="K221" s="199" t="s">
        <v>122</v>
      </c>
      <c r="L221" s="39"/>
      <c r="M221" s="203" t="s">
        <v>17</v>
      </c>
      <c r="N221" s="204" t="s">
        <v>43</v>
      </c>
      <c r="O221" s="205">
        <v>7.8010000000000002</v>
      </c>
      <c r="P221" s="205">
        <f>O221*H221</f>
        <v>4.6806000000000001</v>
      </c>
      <c r="Q221" s="205">
        <v>0</v>
      </c>
      <c r="R221" s="205">
        <f>Q221*H221</f>
        <v>0</v>
      </c>
      <c r="S221" s="205">
        <v>2.2000000000000002</v>
      </c>
      <c r="T221" s="206">
        <f>S221*H221</f>
        <v>1.3200000000000001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207" t="s">
        <v>139</v>
      </c>
      <c r="AT221" s="207" t="s">
        <v>118</v>
      </c>
      <c r="AU221" s="207" t="s">
        <v>82</v>
      </c>
      <c r="AY221" s="18" t="s">
        <v>115</v>
      </c>
      <c r="BE221" s="208">
        <f>IF(N221="základní",J221,0)</f>
        <v>2952</v>
      </c>
      <c r="BF221" s="208">
        <f>IF(N221="snížená",J221,0)</f>
        <v>0</v>
      </c>
      <c r="BG221" s="208">
        <f>IF(N221="zákl. přenesená",J221,0)</f>
        <v>0</v>
      </c>
      <c r="BH221" s="208">
        <f>IF(N221="sníž. přenesená",J221,0)</f>
        <v>0</v>
      </c>
      <c r="BI221" s="208">
        <f>IF(N221="nulová",J221,0)</f>
        <v>0</v>
      </c>
      <c r="BJ221" s="18" t="s">
        <v>80</v>
      </c>
      <c r="BK221" s="208">
        <f>ROUND(I221*H221,2)</f>
        <v>2952</v>
      </c>
      <c r="BL221" s="18" t="s">
        <v>139</v>
      </c>
      <c r="BM221" s="207" t="s">
        <v>436</v>
      </c>
    </row>
    <row r="222" s="2" customFormat="1">
      <c r="A222" s="33"/>
      <c r="B222" s="34"/>
      <c r="C222" s="35"/>
      <c r="D222" s="209" t="s">
        <v>125</v>
      </c>
      <c r="E222" s="35"/>
      <c r="F222" s="210" t="s">
        <v>437</v>
      </c>
      <c r="G222" s="35"/>
      <c r="H222" s="35"/>
      <c r="I222" s="35"/>
      <c r="J222" s="35"/>
      <c r="K222" s="35"/>
      <c r="L222" s="39"/>
      <c r="M222" s="211"/>
      <c r="N222" s="212"/>
      <c r="O222" s="78"/>
      <c r="P222" s="78"/>
      <c r="Q222" s="78"/>
      <c r="R222" s="78"/>
      <c r="S222" s="78"/>
      <c r="T222" s="79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T222" s="18" t="s">
        <v>125</v>
      </c>
      <c r="AU222" s="18" t="s">
        <v>82</v>
      </c>
    </row>
    <row r="223" s="2" customFormat="1" ht="16.5" customHeight="1">
      <c r="A223" s="33"/>
      <c r="B223" s="34"/>
      <c r="C223" s="197" t="s">
        <v>438</v>
      </c>
      <c r="D223" s="197" t="s">
        <v>118</v>
      </c>
      <c r="E223" s="198" t="s">
        <v>439</v>
      </c>
      <c r="F223" s="199" t="s">
        <v>440</v>
      </c>
      <c r="G223" s="200" t="s">
        <v>214</v>
      </c>
      <c r="H223" s="201">
        <v>60.950000000000003</v>
      </c>
      <c r="I223" s="202">
        <v>47.600000000000001</v>
      </c>
      <c r="J223" s="202">
        <f>ROUND(I223*H223,2)</f>
        <v>2901.2199999999998</v>
      </c>
      <c r="K223" s="199" t="s">
        <v>122</v>
      </c>
      <c r="L223" s="39"/>
      <c r="M223" s="203" t="s">
        <v>17</v>
      </c>
      <c r="N223" s="204" t="s">
        <v>43</v>
      </c>
      <c r="O223" s="205">
        <v>0.069000000000000006</v>
      </c>
      <c r="P223" s="205">
        <f>O223*H223</f>
        <v>4.2055500000000006</v>
      </c>
      <c r="Q223" s="205">
        <v>0</v>
      </c>
      <c r="R223" s="205">
        <f>Q223*H223</f>
        <v>0</v>
      </c>
      <c r="S223" s="205">
        <v>0</v>
      </c>
      <c r="T223" s="206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207" t="s">
        <v>139</v>
      </c>
      <c r="AT223" s="207" t="s">
        <v>118</v>
      </c>
      <c r="AU223" s="207" t="s">
        <v>82</v>
      </c>
      <c r="AY223" s="18" t="s">
        <v>115</v>
      </c>
      <c r="BE223" s="208">
        <f>IF(N223="základní",J223,0)</f>
        <v>2901.2199999999998</v>
      </c>
      <c r="BF223" s="208">
        <f>IF(N223="snížená",J223,0)</f>
        <v>0</v>
      </c>
      <c r="BG223" s="208">
        <f>IF(N223="zákl. přenesená",J223,0)</f>
        <v>0</v>
      </c>
      <c r="BH223" s="208">
        <f>IF(N223="sníž. přenesená",J223,0)</f>
        <v>0</v>
      </c>
      <c r="BI223" s="208">
        <f>IF(N223="nulová",J223,0)</f>
        <v>0</v>
      </c>
      <c r="BJ223" s="18" t="s">
        <v>80</v>
      </c>
      <c r="BK223" s="208">
        <f>ROUND(I223*H223,2)</f>
        <v>2901.2199999999998</v>
      </c>
      <c r="BL223" s="18" t="s">
        <v>139</v>
      </c>
      <c r="BM223" s="207" t="s">
        <v>441</v>
      </c>
    </row>
    <row r="224" s="2" customFormat="1">
      <c r="A224" s="33"/>
      <c r="B224" s="34"/>
      <c r="C224" s="35"/>
      <c r="D224" s="209" t="s">
        <v>125</v>
      </c>
      <c r="E224" s="35"/>
      <c r="F224" s="210" t="s">
        <v>442</v>
      </c>
      <c r="G224" s="35"/>
      <c r="H224" s="35"/>
      <c r="I224" s="35"/>
      <c r="J224" s="35"/>
      <c r="K224" s="35"/>
      <c r="L224" s="39"/>
      <c r="M224" s="211"/>
      <c r="N224" s="212"/>
      <c r="O224" s="78"/>
      <c r="P224" s="78"/>
      <c r="Q224" s="78"/>
      <c r="R224" s="78"/>
      <c r="S224" s="78"/>
      <c r="T224" s="79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T224" s="18" t="s">
        <v>125</v>
      </c>
      <c r="AU224" s="18" t="s">
        <v>82</v>
      </c>
    </row>
    <row r="225" s="13" customFormat="1">
      <c r="A225" s="13"/>
      <c r="B225" s="219"/>
      <c r="C225" s="220"/>
      <c r="D225" s="213" t="s">
        <v>195</v>
      </c>
      <c r="E225" s="221" t="s">
        <v>17</v>
      </c>
      <c r="F225" s="222" t="s">
        <v>443</v>
      </c>
      <c r="G225" s="220"/>
      <c r="H225" s="223">
        <v>60.950000000000003</v>
      </c>
      <c r="I225" s="220"/>
      <c r="J225" s="220"/>
      <c r="K225" s="220"/>
      <c r="L225" s="224"/>
      <c r="M225" s="225"/>
      <c r="N225" s="226"/>
      <c r="O225" s="226"/>
      <c r="P225" s="226"/>
      <c r="Q225" s="226"/>
      <c r="R225" s="226"/>
      <c r="S225" s="226"/>
      <c r="T225" s="227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28" t="s">
        <v>195</v>
      </c>
      <c r="AU225" s="228" t="s">
        <v>82</v>
      </c>
      <c r="AV225" s="13" t="s">
        <v>82</v>
      </c>
      <c r="AW225" s="13" t="s">
        <v>34</v>
      </c>
      <c r="AX225" s="13" t="s">
        <v>80</v>
      </c>
      <c r="AY225" s="228" t="s">
        <v>115</v>
      </c>
    </row>
    <row r="226" s="2" customFormat="1" ht="16.5" customHeight="1">
      <c r="A226" s="33"/>
      <c r="B226" s="34"/>
      <c r="C226" s="197" t="s">
        <v>444</v>
      </c>
      <c r="D226" s="197" t="s">
        <v>118</v>
      </c>
      <c r="E226" s="198" t="s">
        <v>445</v>
      </c>
      <c r="F226" s="199" t="s">
        <v>446</v>
      </c>
      <c r="G226" s="200" t="s">
        <v>214</v>
      </c>
      <c r="H226" s="201">
        <v>60.950000000000003</v>
      </c>
      <c r="I226" s="202">
        <v>55.899999999999999</v>
      </c>
      <c r="J226" s="202">
        <f>ROUND(I226*H226,2)</f>
        <v>3407.1100000000001</v>
      </c>
      <c r="K226" s="199" t="s">
        <v>122</v>
      </c>
      <c r="L226" s="39"/>
      <c r="M226" s="203" t="s">
        <v>17</v>
      </c>
      <c r="N226" s="204" t="s">
        <v>43</v>
      </c>
      <c r="O226" s="205">
        <v>0.085000000000000006</v>
      </c>
      <c r="P226" s="205">
        <f>O226*H226</f>
        <v>5.1807500000000006</v>
      </c>
      <c r="Q226" s="205">
        <v>0</v>
      </c>
      <c r="R226" s="205">
        <f>Q226*H226</f>
        <v>0</v>
      </c>
      <c r="S226" s="205">
        <v>0</v>
      </c>
      <c r="T226" s="206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207" t="s">
        <v>139</v>
      </c>
      <c r="AT226" s="207" t="s">
        <v>118</v>
      </c>
      <c r="AU226" s="207" t="s">
        <v>82</v>
      </c>
      <c r="AY226" s="18" t="s">
        <v>115</v>
      </c>
      <c r="BE226" s="208">
        <f>IF(N226="základní",J226,0)</f>
        <v>3407.1100000000001</v>
      </c>
      <c r="BF226" s="208">
        <f>IF(N226="snížená",J226,0)</f>
        <v>0</v>
      </c>
      <c r="BG226" s="208">
        <f>IF(N226="zákl. přenesená",J226,0)</f>
        <v>0</v>
      </c>
      <c r="BH226" s="208">
        <f>IF(N226="sníž. přenesená",J226,0)</f>
        <v>0</v>
      </c>
      <c r="BI226" s="208">
        <f>IF(N226="nulová",J226,0)</f>
        <v>0</v>
      </c>
      <c r="BJ226" s="18" t="s">
        <v>80</v>
      </c>
      <c r="BK226" s="208">
        <f>ROUND(I226*H226,2)</f>
        <v>3407.1100000000001</v>
      </c>
      <c r="BL226" s="18" t="s">
        <v>139</v>
      </c>
      <c r="BM226" s="207" t="s">
        <v>447</v>
      </c>
    </row>
    <row r="227" s="2" customFormat="1">
      <c r="A227" s="33"/>
      <c r="B227" s="34"/>
      <c r="C227" s="35"/>
      <c r="D227" s="209" t="s">
        <v>125</v>
      </c>
      <c r="E227" s="35"/>
      <c r="F227" s="210" t="s">
        <v>448</v>
      </c>
      <c r="G227" s="35"/>
      <c r="H227" s="35"/>
      <c r="I227" s="35"/>
      <c r="J227" s="35"/>
      <c r="K227" s="35"/>
      <c r="L227" s="39"/>
      <c r="M227" s="211"/>
      <c r="N227" s="212"/>
      <c r="O227" s="78"/>
      <c r="P227" s="78"/>
      <c r="Q227" s="78"/>
      <c r="R227" s="78"/>
      <c r="S227" s="78"/>
      <c r="T227" s="79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T227" s="18" t="s">
        <v>125</v>
      </c>
      <c r="AU227" s="18" t="s">
        <v>82</v>
      </c>
    </row>
    <row r="228" s="13" customFormat="1">
      <c r="A228" s="13"/>
      <c r="B228" s="219"/>
      <c r="C228" s="220"/>
      <c r="D228" s="213" t="s">
        <v>195</v>
      </c>
      <c r="E228" s="221" t="s">
        <v>17</v>
      </c>
      <c r="F228" s="222" t="s">
        <v>443</v>
      </c>
      <c r="G228" s="220"/>
      <c r="H228" s="223">
        <v>60.950000000000003</v>
      </c>
      <c r="I228" s="220"/>
      <c r="J228" s="220"/>
      <c r="K228" s="220"/>
      <c r="L228" s="224"/>
      <c r="M228" s="225"/>
      <c r="N228" s="226"/>
      <c r="O228" s="226"/>
      <c r="P228" s="226"/>
      <c r="Q228" s="226"/>
      <c r="R228" s="226"/>
      <c r="S228" s="226"/>
      <c r="T228" s="227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28" t="s">
        <v>195</v>
      </c>
      <c r="AU228" s="228" t="s">
        <v>82</v>
      </c>
      <c r="AV228" s="13" t="s">
        <v>82</v>
      </c>
      <c r="AW228" s="13" t="s">
        <v>34</v>
      </c>
      <c r="AX228" s="13" t="s">
        <v>80</v>
      </c>
      <c r="AY228" s="228" t="s">
        <v>115</v>
      </c>
    </row>
    <row r="229" s="2" customFormat="1" ht="16.5" customHeight="1">
      <c r="A229" s="33"/>
      <c r="B229" s="34"/>
      <c r="C229" s="197" t="s">
        <v>449</v>
      </c>
      <c r="D229" s="197" t="s">
        <v>118</v>
      </c>
      <c r="E229" s="198" t="s">
        <v>450</v>
      </c>
      <c r="F229" s="199" t="s">
        <v>451</v>
      </c>
      <c r="G229" s="200" t="s">
        <v>214</v>
      </c>
      <c r="H229" s="201">
        <v>20</v>
      </c>
      <c r="I229" s="202">
        <v>145</v>
      </c>
      <c r="J229" s="202">
        <f>ROUND(I229*H229,2)</f>
        <v>2900</v>
      </c>
      <c r="K229" s="199" t="s">
        <v>122</v>
      </c>
      <c r="L229" s="39"/>
      <c r="M229" s="203" t="s">
        <v>17</v>
      </c>
      <c r="N229" s="204" t="s">
        <v>43</v>
      </c>
      <c r="O229" s="205">
        <v>0.221</v>
      </c>
      <c r="P229" s="205">
        <f>O229*H229</f>
        <v>4.4199999999999999</v>
      </c>
      <c r="Q229" s="205">
        <v>0</v>
      </c>
      <c r="R229" s="205">
        <f>Q229*H229</f>
        <v>0</v>
      </c>
      <c r="S229" s="205">
        <v>0</v>
      </c>
      <c r="T229" s="206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207" t="s">
        <v>139</v>
      </c>
      <c r="AT229" s="207" t="s">
        <v>118</v>
      </c>
      <c r="AU229" s="207" t="s">
        <v>82</v>
      </c>
      <c r="AY229" s="18" t="s">
        <v>115</v>
      </c>
      <c r="BE229" s="208">
        <f>IF(N229="základní",J229,0)</f>
        <v>2900</v>
      </c>
      <c r="BF229" s="208">
        <f>IF(N229="snížená",J229,0)</f>
        <v>0</v>
      </c>
      <c r="BG229" s="208">
        <f>IF(N229="zákl. přenesená",J229,0)</f>
        <v>0</v>
      </c>
      <c r="BH229" s="208">
        <f>IF(N229="sníž. přenesená",J229,0)</f>
        <v>0</v>
      </c>
      <c r="BI229" s="208">
        <f>IF(N229="nulová",J229,0)</f>
        <v>0</v>
      </c>
      <c r="BJ229" s="18" t="s">
        <v>80</v>
      </c>
      <c r="BK229" s="208">
        <f>ROUND(I229*H229,2)</f>
        <v>2900</v>
      </c>
      <c r="BL229" s="18" t="s">
        <v>139</v>
      </c>
      <c r="BM229" s="207" t="s">
        <v>452</v>
      </c>
    </row>
    <row r="230" s="2" customFormat="1">
      <c r="A230" s="33"/>
      <c r="B230" s="34"/>
      <c r="C230" s="35"/>
      <c r="D230" s="209" t="s">
        <v>125</v>
      </c>
      <c r="E230" s="35"/>
      <c r="F230" s="210" t="s">
        <v>453</v>
      </c>
      <c r="G230" s="35"/>
      <c r="H230" s="35"/>
      <c r="I230" s="35"/>
      <c r="J230" s="35"/>
      <c r="K230" s="35"/>
      <c r="L230" s="39"/>
      <c r="M230" s="211"/>
      <c r="N230" s="212"/>
      <c r="O230" s="78"/>
      <c r="P230" s="78"/>
      <c r="Q230" s="78"/>
      <c r="R230" s="78"/>
      <c r="S230" s="78"/>
      <c r="T230" s="79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T230" s="18" t="s">
        <v>125</v>
      </c>
      <c r="AU230" s="18" t="s">
        <v>82</v>
      </c>
    </row>
    <row r="231" s="2" customFormat="1">
      <c r="A231" s="33"/>
      <c r="B231" s="34"/>
      <c r="C231" s="35"/>
      <c r="D231" s="213" t="s">
        <v>127</v>
      </c>
      <c r="E231" s="35"/>
      <c r="F231" s="214" t="s">
        <v>454</v>
      </c>
      <c r="G231" s="35"/>
      <c r="H231" s="35"/>
      <c r="I231" s="35"/>
      <c r="J231" s="35"/>
      <c r="K231" s="35"/>
      <c r="L231" s="39"/>
      <c r="M231" s="211"/>
      <c r="N231" s="212"/>
      <c r="O231" s="78"/>
      <c r="P231" s="78"/>
      <c r="Q231" s="78"/>
      <c r="R231" s="78"/>
      <c r="S231" s="78"/>
      <c r="T231" s="79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T231" s="18" t="s">
        <v>127</v>
      </c>
      <c r="AU231" s="18" t="s">
        <v>82</v>
      </c>
    </row>
    <row r="232" s="12" customFormat="1" ht="22.8" customHeight="1">
      <c r="A232" s="12"/>
      <c r="B232" s="182"/>
      <c r="C232" s="183"/>
      <c r="D232" s="184" t="s">
        <v>71</v>
      </c>
      <c r="E232" s="195" t="s">
        <v>139</v>
      </c>
      <c r="F232" s="195" t="s">
        <v>455</v>
      </c>
      <c r="G232" s="183"/>
      <c r="H232" s="183"/>
      <c r="I232" s="183"/>
      <c r="J232" s="196">
        <f>BK232</f>
        <v>10570.84</v>
      </c>
      <c r="K232" s="183"/>
      <c r="L232" s="187"/>
      <c r="M232" s="188"/>
      <c r="N232" s="189"/>
      <c r="O232" s="189"/>
      <c r="P232" s="190">
        <f>SUM(P233:P235)</f>
        <v>10.467516</v>
      </c>
      <c r="Q232" s="189"/>
      <c r="R232" s="190">
        <f>SUM(R233:R235)</f>
        <v>0</v>
      </c>
      <c r="S232" s="189"/>
      <c r="T232" s="191">
        <f>SUM(T233:T235)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192" t="s">
        <v>80</v>
      </c>
      <c r="AT232" s="193" t="s">
        <v>71</v>
      </c>
      <c r="AU232" s="193" t="s">
        <v>80</v>
      </c>
      <c r="AY232" s="192" t="s">
        <v>115</v>
      </c>
      <c r="BK232" s="194">
        <f>SUM(BK233:BK235)</f>
        <v>10570.84</v>
      </c>
    </row>
    <row r="233" s="2" customFormat="1" ht="16.5" customHeight="1">
      <c r="A233" s="33"/>
      <c r="B233" s="34"/>
      <c r="C233" s="197" t="s">
        <v>456</v>
      </c>
      <c r="D233" s="197" t="s">
        <v>118</v>
      </c>
      <c r="E233" s="198" t="s">
        <v>457</v>
      </c>
      <c r="F233" s="199" t="s">
        <v>458</v>
      </c>
      <c r="G233" s="200" t="s">
        <v>225</v>
      </c>
      <c r="H233" s="201">
        <v>7.9480000000000004</v>
      </c>
      <c r="I233" s="202">
        <v>1330</v>
      </c>
      <c r="J233" s="202">
        <f>ROUND(I233*H233,2)</f>
        <v>10570.84</v>
      </c>
      <c r="K233" s="199" t="s">
        <v>122</v>
      </c>
      <c r="L233" s="39"/>
      <c r="M233" s="203" t="s">
        <v>17</v>
      </c>
      <c r="N233" s="204" t="s">
        <v>43</v>
      </c>
      <c r="O233" s="205">
        <v>1.317</v>
      </c>
      <c r="P233" s="205">
        <f>O233*H233</f>
        <v>10.467516</v>
      </c>
      <c r="Q233" s="205">
        <v>0</v>
      </c>
      <c r="R233" s="205">
        <f>Q233*H233</f>
        <v>0</v>
      </c>
      <c r="S233" s="205">
        <v>0</v>
      </c>
      <c r="T233" s="206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207" t="s">
        <v>139</v>
      </c>
      <c r="AT233" s="207" t="s">
        <v>118</v>
      </c>
      <c r="AU233" s="207" t="s">
        <v>82</v>
      </c>
      <c r="AY233" s="18" t="s">
        <v>115</v>
      </c>
      <c r="BE233" s="208">
        <f>IF(N233="základní",J233,0)</f>
        <v>10570.84</v>
      </c>
      <c r="BF233" s="208">
        <f>IF(N233="snížená",J233,0)</f>
        <v>0</v>
      </c>
      <c r="BG233" s="208">
        <f>IF(N233="zákl. přenesená",J233,0)</f>
        <v>0</v>
      </c>
      <c r="BH233" s="208">
        <f>IF(N233="sníž. přenesená",J233,0)</f>
        <v>0</v>
      </c>
      <c r="BI233" s="208">
        <f>IF(N233="nulová",J233,0)</f>
        <v>0</v>
      </c>
      <c r="BJ233" s="18" t="s">
        <v>80</v>
      </c>
      <c r="BK233" s="208">
        <f>ROUND(I233*H233,2)</f>
        <v>10570.84</v>
      </c>
      <c r="BL233" s="18" t="s">
        <v>139</v>
      </c>
      <c r="BM233" s="207" t="s">
        <v>459</v>
      </c>
    </row>
    <row r="234" s="2" customFormat="1">
      <c r="A234" s="33"/>
      <c r="B234" s="34"/>
      <c r="C234" s="35"/>
      <c r="D234" s="209" t="s">
        <v>125</v>
      </c>
      <c r="E234" s="35"/>
      <c r="F234" s="210" t="s">
        <v>460</v>
      </c>
      <c r="G234" s="35"/>
      <c r="H234" s="35"/>
      <c r="I234" s="35"/>
      <c r="J234" s="35"/>
      <c r="K234" s="35"/>
      <c r="L234" s="39"/>
      <c r="M234" s="211"/>
      <c r="N234" s="212"/>
      <c r="O234" s="78"/>
      <c r="P234" s="78"/>
      <c r="Q234" s="78"/>
      <c r="R234" s="78"/>
      <c r="S234" s="78"/>
      <c r="T234" s="79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T234" s="18" t="s">
        <v>125</v>
      </c>
      <c r="AU234" s="18" t="s">
        <v>82</v>
      </c>
    </row>
    <row r="235" s="13" customFormat="1">
      <c r="A235" s="13"/>
      <c r="B235" s="219"/>
      <c r="C235" s="220"/>
      <c r="D235" s="213" t="s">
        <v>195</v>
      </c>
      <c r="E235" s="221" t="s">
        <v>17</v>
      </c>
      <c r="F235" s="222" t="s">
        <v>461</v>
      </c>
      <c r="G235" s="220"/>
      <c r="H235" s="223">
        <v>7.9480000000000004</v>
      </c>
      <c r="I235" s="220"/>
      <c r="J235" s="220"/>
      <c r="K235" s="220"/>
      <c r="L235" s="224"/>
      <c r="M235" s="225"/>
      <c r="N235" s="226"/>
      <c r="O235" s="226"/>
      <c r="P235" s="226"/>
      <c r="Q235" s="226"/>
      <c r="R235" s="226"/>
      <c r="S235" s="226"/>
      <c r="T235" s="227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28" t="s">
        <v>195</v>
      </c>
      <c r="AU235" s="228" t="s">
        <v>82</v>
      </c>
      <c r="AV235" s="13" t="s">
        <v>82</v>
      </c>
      <c r="AW235" s="13" t="s">
        <v>34</v>
      </c>
      <c r="AX235" s="13" t="s">
        <v>80</v>
      </c>
      <c r="AY235" s="228" t="s">
        <v>115</v>
      </c>
    </row>
    <row r="236" s="12" customFormat="1" ht="22.8" customHeight="1">
      <c r="A236" s="12"/>
      <c r="B236" s="182"/>
      <c r="C236" s="183"/>
      <c r="D236" s="184" t="s">
        <v>71</v>
      </c>
      <c r="E236" s="195" t="s">
        <v>114</v>
      </c>
      <c r="F236" s="195" t="s">
        <v>462</v>
      </c>
      <c r="G236" s="183"/>
      <c r="H236" s="183"/>
      <c r="I236" s="183"/>
      <c r="J236" s="196">
        <f>BK236</f>
        <v>74301.100000000006</v>
      </c>
      <c r="K236" s="183"/>
      <c r="L236" s="187"/>
      <c r="M236" s="188"/>
      <c r="N236" s="189"/>
      <c r="O236" s="189"/>
      <c r="P236" s="190">
        <f>SUM(P237:P251)</f>
        <v>34.371400000000001</v>
      </c>
      <c r="Q236" s="189"/>
      <c r="R236" s="190">
        <f>SUM(R237:R251)</f>
        <v>4.2784199999999997</v>
      </c>
      <c r="S236" s="189"/>
      <c r="T236" s="191">
        <f>SUM(T237:T251)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192" t="s">
        <v>80</v>
      </c>
      <c r="AT236" s="193" t="s">
        <v>71</v>
      </c>
      <c r="AU236" s="193" t="s">
        <v>80</v>
      </c>
      <c r="AY236" s="192" t="s">
        <v>115</v>
      </c>
      <c r="BK236" s="194">
        <f>SUM(BK237:BK251)</f>
        <v>74301.100000000006</v>
      </c>
    </row>
    <row r="237" s="2" customFormat="1" ht="21.75" customHeight="1">
      <c r="A237" s="33"/>
      <c r="B237" s="34"/>
      <c r="C237" s="197" t="s">
        <v>463</v>
      </c>
      <c r="D237" s="197" t="s">
        <v>118</v>
      </c>
      <c r="E237" s="198" t="s">
        <v>464</v>
      </c>
      <c r="F237" s="199" t="s">
        <v>465</v>
      </c>
      <c r="G237" s="200" t="s">
        <v>182</v>
      </c>
      <c r="H237" s="201">
        <v>76.5</v>
      </c>
      <c r="I237" s="202">
        <v>246</v>
      </c>
      <c r="J237" s="202">
        <f>ROUND(I237*H237,2)</f>
        <v>18819</v>
      </c>
      <c r="K237" s="199" t="s">
        <v>122</v>
      </c>
      <c r="L237" s="39"/>
      <c r="M237" s="203" t="s">
        <v>17</v>
      </c>
      <c r="N237" s="204" t="s">
        <v>43</v>
      </c>
      <c r="O237" s="205">
        <v>0.094</v>
      </c>
      <c r="P237" s="205">
        <f>O237*H237</f>
        <v>7.1909999999999998</v>
      </c>
      <c r="Q237" s="205">
        <v>0</v>
      </c>
      <c r="R237" s="205">
        <f>Q237*H237</f>
        <v>0</v>
      </c>
      <c r="S237" s="205">
        <v>0</v>
      </c>
      <c r="T237" s="206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207" t="s">
        <v>139</v>
      </c>
      <c r="AT237" s="207" t="s">
        <v>118</v>
      </c>
      <c r="AU237" s="207" t="s">
        <v>82</v>
      </c>
      <c r="AY237" s="18" t="s">
        <v>115</v>
      </c>
      <c r="BE237" s="208">
        <f>IF(N237="základní",J237,0)</f>
        <v>18819</v>
      </c>
      <c r="BF237" s="208">
        <f>IF(N237="snížená",J237,0)</f>
        <v>0</v>
      </c>
      <c r="BG237" s="208">
        <f>IF(N237="zákl. přenesená",J237,0)</f>
        <v>0</v>
      </c>
      <c r="BH237" s="208">
        <f>IF(N237="sníž. přenesená",J237,0)</f>
        <v>0</v>
      </c>
      <c r="BI237" s="208">
        <f>IF(N237="nulová",J237,0)</f>
        <v>0</v>
      </c>
      <c r="BJ237" s="18" t="s">
        <v>80</v>
      </c>
      <c r="BK237" s="208">
        <f>ROUND(I237*H237,2)</f>
        <v>18819</v>
      </c>
      <c r="BL237" s="18" t="s">
        <v>139</v>
      </c>
      <c r="BM237" s="207" t="s">
        <v>466</v>
      </c>
    </row>
    <row r="238" s="2" customFormat="1">
      <c r="A238" s="33"/>
      <c r="B238" s="34"/>
      <c r="C238" s="35"/>
      <c r="D238" s="209" t="s">
        <v>125</v>
      </c>
      <c r="E238" s="35"/>
      <c r="F238" s="210" t="s">
        <v>467</v>
      </c>
      <c r="G238" s="35"/>
      <c r="H238" s="35"/>
      <c r="I238" s="35"/>
      <c r="J238" s="35"/>
      <c r="K238" s="35"/>
      <c r="L238" s="39"/>
      <c r="M238" s="211"/>
      <c r="N238" s="212"/>
      <c r="O238" s="78"/>
      <c r="P238" s="78"/>
      <c r="Q238" s="78"/>
      <c r="R238" s="78"/>
      <c r="S238" s="78"/>
      <c r="T238" s="79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T238" s="18" t="s">
        <v>125</v>
      </c>
      <c r="AU238" s="18" t="s">
        <v>82</v>
      </c>
    </row>
    <row r="239" s="13" customFormat="1">
      <c r="A239" s="13"/>
      <c r="B239" s="219"/>
      <c r="C239" s="220"/>
      <c r="D239" s="213" t="s">
        <v>195</v>
      </c>
      <c r="E239" s="221" t="s">
        <v>17</v>
      </c>
      <c r="F239" s="222" t="s">
        <v>468</v>
      </c>
      <c r="G239" s="220"/>
      <c r="H239" s="223">
        <v>76.5</v>
      </c>
      <c r="I239" s="220"/>
      <c r="J239" s="220"/>
      <c r="K239" s="220"/>
      <c r="L239" s="224"/>
      <c r="M239" s="225"/>
      <c r="N239" s="226"/>
      <c r="O239" s="226"/>
      <c r="P239" s="226"/>
      <c r="Q239" s="226"/>
      <c r="R239" s="226"/>
      <c r="S239" s="226"/>
      <c r="T239" s="227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28" t="s">
        <v>195</v>
      </c>
      <c r="AU239" s="228" t="s">
        <v>82</v>
      </c>
      <c r="AV239" s="13" t="s">
        <v>82</v>
      </c>
      <c r="AW239" s="13" t="s">
        <v>34</v>
      </c>
      <c r="AX239" s="13" t="s">
        <v>80</v>
      </c>
      <c r="AY239" s="228" t="s">
        <v>115</v>
      </c>
    </row>
    <row r="240" s="2" customFormat="1" ht="24.15" customHeight="1">
      <c r="A240" s="33"/>
      <c r="B240" s="34"/>
      <c r="C240" s="197" t="s">
        <v>469</v>
      </c>
      <c r="D240" s="197" t="s">
        <v>118</v>
      </c>
      <c r="E240" s="198" t="s">
        <v>470</v>
      </c>
      <c r="F240" s="199" t="s">
        <v>471</v>
      </c>
      <c r="G240" s="200" t="s">
        <v>182</v>
      </c>
      <c r="H240" s="201">
        <v>27.800000000000001</v>
      </c>
      <c r="I240" s="202">
        <v>636</v>
      </c>
      <c r="J240" s="202">
        <f>ROUND(I240*H240,2)</f>
        <v>17680.799999999999</v>
      </c>
      <c r="K240" s="199" t="s">
        <v>122</v>
      </c>
      <c r="L240" s="39"/>
      <c r="M240" s="203" t="s">
        <v>17</v>
      </c>
      <c r="N240" s="204" t="s">
        <v>43</v>
      </c>
      <c r="O240" s="205">
        <v>0.214</v>
      </c>
      <c r="P240" s="205">
        <f>O240*H240</f>
        <v>5.9492000000000003</v>
      </c>
      <c r="Q240" s="205">
        <v>0</v>
      </c>
      <c r="R240" s="205">
        <f>Q240*H240</f>
        <v>0</v>
      </c>
      <c r="S240" s="205">
        <v>0</v>
      </c>
      <c r="T240" s="206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207" t="s">
        <v>139</v>
      </c>
      <c r="AT240" s="207" t="s">
        <v>118</v>
      </c>
      <c r="AU240" s="207" t="s">
        <v>82</v>
      </c>
      <c r="AY240" s="18" t="s">
        <v>115</v>
      </c>
      <c r="BE240" s="208">
        <f>IF(N240="základní",J240,0)</f>
        <v>17680.799999999999</v>
      </c>
      <c r="BF240" s="208">
        <f>IF(N240="snížená",J240,0)</f>
        <v>0</v>
      </c>
      <c r="BG240" s="208">
        <f>IF(N240="zákl. přenesená",J240,0)</f>
        <v>0</v>
      </c>
      <c r="BH240" s="208">
        <f>IF(N240="sníž. přenesená",J240,0)</f>
        <v>0</v>
      </c>
      <c r="BI240" s="208">
        <f>IF(N240="nulová",J240,0)</f>
        <v>0</v>
      </c>
      <c r="BJ240" s="18" t="s">
        <v>80</v>
      </c>
      <c r="BK240" s="208">
        <f>ROUND(I240*H240,2)</f>
        <v>17680.799999999999</v>
      </c>
      <c r="BL240" s="18" t="s">
        <v>139</v>
      </c>
      <c r="BM240" s="207" t="s">
        <v>472</v>
      </c>
    </row>
    <row r="241" s="2" customFormat="1">
      <c r="A241" s="33"/>
      <c r="B241" s="34"/>
      <c r="C241" s="35"/>
      <c r="D241" s="209" t="s">
        <v>125</v>
      </c>
      <c r="E241" s="35"/>
      <c r="F241" s="210" t="s">
        <v>473</v>
      </c>
      <c r="G241" s="35"/>
      <c r="H241" s="35"/>
      <c r="I241" s="35"/>
      <c r="J241" s="35"/>
      <c r="K241" s="35"/>
      <c r="L241" s="39"/>
      <c r="M241" s="211"/>
      <c r="N241" s="212"/>
      <c r="O241" s="78"/>
      <c r="P241" s="78"/>
      <c r="Q241" s="78"/>
      <c r="R241" s="78"/>
      <c r="S241" s="78"/>
      <c r="T241" s="79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T241" s="18" t="s">
        <v>125</v>
      </c>
      <c r="AU241" s="18" t="s">
        <v>82</v>
      </c>
    </row>
    <row r="242" s="2" customFormat="1" ht="16.5" customHeight="1">
      <c r="A242" s="33"/>
      <c r="B242" s="34"/>
      <c r="C242" s="197" t="s">
        <v>474</v>
      </c>
      <c r="D242" s="197" t="s">
        <v>118</v>
      </c>
      <c r="E242" s="198" t="s">
        <v>475</v>
      </c>
      <c r="F242" s="199" t="s">
        <v>476</v>
      </c>
      <c r="G242" s="200" t="s">
        <v>182</v>
      </c>
      <c r="H242" s="201">
        <v>27.800000000000001</v>
      </c>
      <c r="I242" s="202">
        <v>19.899999999999999</v>
      </c>
      <c r="J242" s="202">
        <f>ROUND(I242*H242,2)</f>
        <v>553.22000000000003</v>
      </c>
      <c r="K242" s="199" t="s">
        <v>122</v>
      </c>
      <c r="L242" s="39"/>
      <c r="M242" s="203" t="s">
        <v>17</v>
      </c>
      <c r="N242" s="204" t="s">
        <v>43</v>
      </c>
      <c r="O242" s="205">
        <v>0.0040000000000000001</v>
      </c>
      <c r="P242" s="205">
        <f>O242*H242</f>
        <v>0.11120000000000001</v>
      </c>
      <c r="Q242" s="205">
        <v>0</v>
      </c>
      <c r="R242" s="205">
        <f>Q242*H242</f>
        <v>0</v>
      </c>
      <c r="S242" s="205">
        <v>0</v>
      </c>
      <c r="T242" s="206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207" t="s">
        <v>139</v>
      </c>
      <c r="AT242" s="207" t="s">
        <v>118</v>
      </c>
      <c r="AU242" s="207" t="s">
        <v>82</v>
      </c>
      <c r="AY242" s="18" t="s">
        <v>115</v>
      </c>
      <c r="BE242" s="208">
        <f>IF(N242="základní",J242,0)</f>
        <v>553.22000000000003</v>
      </c>
      <c r="BF242" s="208">
        <f>IF(N242="snížená",J242,0)</f>
        <v>0</v>
      </c>
      <c r="BG242" s="208">
        <f>IF(N242="zákl. přenesená",J242,0)</f>
        <v>0</v>
      </c>
      <c r="BH242" s="208">
        <f>IF(N242="sníž. přenesená",J242,0)</f>
        <v>0</v>
      </c>
      <c r="BI242" s="208">
        <f>IF(N242="nulová",J242,0)</f>
        <v>0</v>
      </c>
      <c r="BJ242" s="18" t="s">
        <v>80</v>
      </c>
      <c r="BK242" s="208">
        <f>ROUND(I242*H242,2)</f>
        <v>553.22000000000003</v>
      </c>
      <c r="BL242" s="18" t="s">
        <v>139</v>
      </c>
      <c r="BM242" s="207" t="s">
        <v>477</v>
      </c>
    </row>
    <row r="243" s="2" customFormat="1">
      <c r="A243" s="33"/>
      <c r="B243" s="34"/>
      <c r="C243" s="35"/>
      <c r="D243" s="209" t="s">
        <v>125</v>
      </c>
      <c r="E243" s="35"/>
      <c r="F243" s="210" t="s">
        <v>478</v>
      </c>
      <c r="G243" s="35"/>
      <c r="H243" s="35"/>
      <c r="I243" s="35"/>
      <c r="J243" s="35"/>
      <c r="K243" s="35"/>
      <c r="L243" s="39"/>
      <c r="M243" s="211"/>
      <c r="N243" s="212"/>
      <c r="O243" s="78"/>
      <c r="P243" s="78"/>
      <c r="Q243" s="78"/>
      <c r="R243" s="78"/>
      <c r="S243" s="78"/>
      <c r="T243" s="79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T243" s="18" t="s">
        <v>125</v>
      </c>
      <c r="AU243" s="18" t="s">
        <v>82</v>
      </c>
    </row>
    <row r="244" s="2" customFormat="1" ht="16.5" customHeight="1">
      <c r="A244" s="33"/>
      <c r="B244" s="34"/>
      <c r="C244" s="197" t="s">
        <v>479</v>
      </c>
      <c r="D244" s="197" t="s">
        <v>118</v>
      </c>
      <c r="E244" s="198" t="s">
        <v>480</v>
      </c>
      <c r="F244" s="199" t="s">
        <v>481</v>
      </c>
      <c r="G244" s="200" t="s">
        <v>182</v>
      </c>
      <c r="H244" s="201">
        <v>38.75</v>
      </c>
      <c r="I244" s="202">
        <v>8.2100000000000009</v>
      </c>
      <c r="J244" s="202">
        <f>ROUND(I244*H244,2)</f>
        <v>318.13999999999999</v>
      </c>
      <c r="K244" s="199" t="s">
        <v>122</v>
      </c>
      <c r="L244" s="39"/>
      <c r="M244" s="203" t="s">
        <v>17</v>
      </c>
      <c r="N244" s="204" t="s">
        <v>43</v>
      </c>
      <c r="O244" s="205">
        <v>0.002</v>
      </c>
      <c r="P244" s="205">
        <f>O244*H244</f>
        <v>0.077499999999999999</v>
      </c>
      <c r="Q244" s="205">
        <v>0</v>
      </c>
      <c r="R244" s="205">
        <f>Q244*H244</f>
        <v>0</v>
      </c>
      <c r="S244" s="205">
        <v>0</v>
      </c>
      <c r="T244" s="206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207" t="s">
        <v>139</v>
      </c>
      <c r="AT244" s="207" t="s">
        <v>118</v>
      </c>
      <c r="AU244" s="207" t="s">
        <v>82</v>
      </c>
      <c r="AY244" s="18" t="s">
        <v>115</v>
      </c>
      <c r="BE244" s="208">
        <f>IF(N244="základní",J244,0)</f>
        <v>318.13999999999999</v>
      </c>
      <c r="BF244" s="208">
        <f>IF(N244="snížená",J244,0)</f>
        <v>0</v>
      </c>
      <c r="BG244" s="208">
        <f>IF(N244="zákl. přenesená",J244,0)</f>
        <v>0</v>
      </c>
      <c r="BH244" s="208">
        <f>IF(N244="sníž. přenesená",J244,0)</f>
        <v>0</v>
      </c>
      <c r="BI244" s="208">
        <f>IF(N244="nulová",J244,0)</f>
        <v>0</v>
      </c>
      <c r="BJ244" s="18" t="s">
        <v>80</v>
      </c>
      <c r="BK244" s="208">
        <f>ROUND(I244*H244,2)</f>
        <v>318.13999999999999</v>
      </c>
      <c r="BL244" s="18" t="s">
        <v>139</v>
      </c>
      <c r="BM244" s="207" t="s">
        <v>482</v>
      </c>
    </row>
    <row r="245" s="2" customFormat="1">
      <c r="A245" s="33"/>
      <c r="B245" s="34"/>
      <c r="C245" s="35"/>
      <c r="D245" s="209" t="s">
        <v>125</v>
      </c>
      <c r="E245" s="35"/>
      <c r="F245" s="210" t="s">
        <v>483</v>
      </c>
      <c r="G245" s="35"/>
      <c r="H245" s="35"/>
      <c r="I245" s="35"/>
      <c r="J245" s="35"/>
      <c r="K245" s="35"/>
      <c r="L245" s="39"/>
      <c r="M245" s="211"/>
      <c r="N245" s="212"/>
      <c r="O245" s="78"/>
      <c r="P245" s="78"/>
      <c r="Q245" s="78"/>
      <c r="R245" s="78"/>
      <c r="S245" s="78"/>
      <c r="T245" s="79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T245" s="18" t="s">
        <v>125</v>
      </c>
      <c r="AU245" s="18" t="s">
        <v>82</v>
      </c>
    </row>
    <row r="246" s="2" customFormat="1" ht="24.15" customHeight="1">
      <c r="A246" s="33"/>
      <c r="B246" s="34"/>
      <c r="C246" s="197" t="s">
        <v>484</v>
      </c>
      <c r="D246" s="197" t="s">
        <v>118</v>
      </c>
      <c r="E246" s="198" t="s">
        <v>485</v>
      </c>
      <c r="F246" s="199" t="s">
        <v>486</v>
      </c>
      <c r="G246" s="200" t="s">
        <v>182</v>
      </c>
      <c r="H246" s="201">
        <v>38.75</v>
      </c>
      <c r="I246" s="202">
        <v>511</v>
      </c>
      <c r="J246" s="202">
        <f>ROUND(I246*H246,2)</f>
        <v>19801.25</v>
      </c>
      <c r="K246" s="199" t="s">
        <v>122</v>
      </c>
      <c r="L246" s="39"/>
      <c r="M246" s="203" t="s">
        <v>17</v>
      </c>
      <c r="N246" s="204" t="s">
        <v>43</v>
      </c>
      <c r="O246" s="205">
        <v>0.19</v>
      </c>
      <c r="P246" s="205">
        <f>O246*H246</f>
        <v>7.3624999999999998</v>
      </c>
      <c r="Q246" s="205">
        <v>0</v>
      </c>
      <c r="R246" s="205">
        <f>Q246*H246</f>
        <v>0</v>
      </c>
      <c r="S246" s="205">
        <v>0</v>
      </c>
      <c r="T246" s="206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207" t="s">
        <v>139</v>
      </c>
      <c r="AT246" s="207" t="s">
        <v>118</v>
      </c>
      <c r="AU246" s="207" t="s">
        <v>82</v>
      </c>
      <c r="AY246" s="18" t="s">
        <v>115</v>
      </c>
      <c r="BE246" s="208">
        <f>IF(N246="základní",J246,0)</f>
        <v>19801.25</v>
      </c>
      <c r="BF246" s="208">
        <f>IF(N246="snížená",J246,0)</f>
        <v>0</v>
      </c>
      <c r="BG246" s="208">
        <f>IF(N246="zákl. přenesená",J246,0)</f>
        <v>0</v>
      </c>
      <c r="BH246" s="208">
        <f>IF(N246="sníž. přenesená",J246,0)</f>
        <v>0</v>
      </c>
      <c r="BI246" s="208">
        <f>IF(N246="nulová",J246,0)</f>
        <v>0</v>
      </c>
      <c r="BJ246" s="18" t="s">
        <v>80</v>
      </c>
      <c r="BK246" s="208">
        <f>ROUND(I246*H246,2)</f>
        <v>19801.25</v>
      </c>
      <c r="BL246" s="18" t="s">
        <v>139</v>
      </c>
      <c r="BM246" s="207" t="s">
        <v>487</v>
      </c>
    </row>
    <row r="247" s="2" customFormat="1">
      <c r="A247" s="33"/>
      <c r="B247" s="34"/>
      <c r="C247" s="35"/>
      <c r="D247" s="209" t="s">
        <v>125</v>
      </c>
      <c r="E247" s="35"/>
      <c r="F247" s="210" t="s">
        <v>488</v>
      </c>
      <c r="G247" s="35"/>
      <c r="H247" s="35"/>
      <c r="I247" s="35"/>
      <c r="J247" s="35"/>
      <c r="K247" s="35"/>
      <c r="L247" s="39"/>
      <c r="M247" s="211"/>
      <c r="N247" s="212"/>
      <c r="O247" s="78"/>
      <c r="P247" s="78"/>
      <c r="Q247" s="78"/>
      <c r="R247" s="78"/>
      <c r="S247" s="78"/>
      <c r="T247" s="79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T247" s="18" t="s">
        <v>125</v>
      </c>
      <c r="AU247" s="18" t="s">
        <v>82</v>
      </c>
    </row>
    <row r="248" s="2" customFormat="1" ht="37.8" customHeight="1">
      <c r="A248" s="33"/>
      <c r="B248" s="34"/>
      <c r="C248" s="197" t="s">
        <v>489</v>
      </c>
      <c r="D248" s="197" t="s">
        <v>118</v>
      </c>
      <c r="E248" s="198" t="s">
        <v>490</v>
      </c>
      <c r="F248" s="199" t="s">
        <v>491</v>
      </c>
      <c r="G248" s="200" t="s">
        <v>182</v>
      </c>
      <c r="H248" s="201">
        <v>19</v>
      </c>
      <c r="I248" s="202">
        <v>472</v>
      </c>
      <c r="J248" s="202">
        <f>ROUND(I248*H248,2)</f>
        <v>8968</v>
      </c>
      <c r="K248" s="199" t="s">
        <v>122</v>
      </c>
      <c r="L248" s="39"/>
      <c r="M248" s="203" t="s">
        <v>17</v>
      </c>
      <c r="N248" s="204" t="s">
        <v>43</v>
      </c>
      <c r="O248" s="205">
        <v>0.71999999999999997</v>
      </c>
      <c r="P248" s="205">
        <f>O248*H248</f>
        <v>13.68</v>
      </c>
      <c r="Q248" s="205">
        <v>0.089219999999999994</v>
      </c>
      <c r="R248" s="205">
        <f>Q248*H248</f>
        <v>1.6951799999999999</v>
      </c>
      <c r="S248" s="205">
        <v>0</v>
      </c>
      <c r="T248" s="206">
        <f>S248*H248</f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207" t="s">
        <v>139</v>
      </c>
      <c r="AT248" s="207" t="s">
        <v>118</v>
      </c>
      <c r="AU248" s="207" t="s">
        <v>82</v>
      </c>
      <c r="AY248" s="18" t="s">
        <v>115</v>
      </c>
      <c r="BE248" s="208">
        <f>IF(N248="základní",J248,0)</f>
        <v>8968</v>
      </c>
      <c r="BF248" s="208">
        <f>IF(N248="snížená",J248,0)</f>
        <v>0</v>
      </c>
      <c r="BG248" s="208">
        <f>IF(N248="zákl. přenesená",J248,0)</f>
        <v>0</v>
      </c>
      <c r="BH248" s="208">
        <f>IF(N248="sníž. přenesená",J248,0)</f>
        <v>0</v>
      </c>
      <c r="BI248" s="208">
        <f>IF(N248="nulová",J248,0)</f>
        <v>0</v>
      </c>
      <c r="BJ248" s="18" t="s">
        <v>80</v>
      </c>
      <c r="BK248" s="208">
        <f>ROUND(I248*H248,2)</f>
        <v>8968</v>
      </c>
      <c r="BL248" s="18" t="s">
        <v>139</v>
      </c>
      <c r="BM248" s="207" t="s">
        <v>492</v>
      </c>
    </row>
    <row r="249" s="2" customFormat="1">
      <c r="A249" s="33"/>
      <c r="B249" s="34"/>
      <c r="C249" s="35"/>
      <c r="D249" s="209" t="s">
        <v>125</v>
      </c>
      <c r="E249" s="35"/>
      <c r="F249" s="210" t="s">
        <v>493</v>
      </c>
      <c r="G249" s="35"/>
      <c r="H249" s="35"/>
      <c r="I249" s="35"/>
      <c r="J249" s="35"/>
      <c r="K249" s="35"/>
      <c r="L249" s="39"/>
      <c r="M249" s="211"/>
      <c r="N249" s="212"/>
      <c r="O249" s="78"/>
      <c r="P249" s="78"/>
      <c r="Q249" s="78"/>
      <c r="R249" s="78"/>
      <c r="S249" s="78"/>
      <c r="T249" s="79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T249" s="18" t="s">
        <v>125</v>
      </c>
      <c r="AU249" s="18" t="s">
        <v>82</v>
      </c>
    </row>
    <row r="250" s="2" customFormat="1" ht="16.5" customHeight="1">
      <c r="A250" s="33"/>
      <c r="B250" s="34"/>
      <c r="C250" s="239" t="s">
        <v>494</v>
      </c>
      <c r="D250" s="239" t="s">
        <v>364</v>
      </c>
      <c r="E250" s="240" t="s">
        <v>495</v>
      </c>
      <c r="F250" s="241" t="s">
        <v>496</v>
      </c>
      <c r="G250" s="242" t="s">
        <v>182</v>
      </c>
      <c r="H250" s="243">
        <v>19.57</v>
      </c>
      <c r="I250" s="244">
        <v>417</v>
      </c>
      <c r="J250" s="244">
        <f>ROUND(I250*H250,2)</f>
        <v>8160.6899999999996</v>
      </c>
      <c r="K250" s="241" t="s">
        <v>122</v>
      </c>
      <c r="L250" s="245"/>
      <c r="M250" s="246" t="s">
        <v>17</v>
      </c>
      <c r="N250" s="247" t="s">
        <v>43</v>
      </c>
      <c r="O250" s="205">
        <v>0</v>
      </c>
      <c r="P250" s="205">
        <f>O250*H250</f>
        <v>0</v>
      </c>
      <c r="Q250" s="205">
        <v>0.13200000000000001</v>
      </c>
      <c r="R250" s="205">
        <f>Q250*H250</f>
        <v>2.58324</v>
      </c>
      <c r="S250" s="205">
        <v>0</v>
      </c>
      <c r="T250" s="206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207" t="s">
        <v>367</v>
      </c>
      <c r="AT250" s="207" t="s">
        <v>364</v>
      </c>
      <c r="AU250" s="207" t="s">
        <v>82</v>
      </c>
      <c r="AY250" s="18" t="s">
        <v>115</v>
      </c>
      <c r="BE250" s="208">
        <f>IF(N250="základní",J250,0)</f>
        <v>8160.6899999999996</v>
      </c>
      <c r="BF250" s="208">
        <f>IF(N250="snížená",J250,0)</f>
        <v>0</v>
      </c>
      <c r="BG250" s="208">
        <f>IF(N250="zákl. přenesená",J250,0)</f>
        <v>0</v>
      </c>
      <c r="BH250" s="208">
        <f>IF(N250="sníž. přenesená",J250,0)</f>
        <v>0</v>
      </c>
      <c r="BI250" s="208">
        <f>IF(N250="nulová",J250,0)</f>
        <v>0</v>
      </c>
      <c r="BJ250" s="18" t="s">
        <v>80</v>
      </c>
      <c r="BK250" s="208">
        <f>ROUND(I250*H250,2)</f>
        <v>8160.6899999999996</v>
      </c>
      <c r="BL250" s="18" t="s">
        <v>139</v>
      </c>
      <c r="BM250" s="207" t="s">
        <v>497</v>
      </c>
    </row>
    <row r="251" s="13" customFormat="1">
      <c r="A251" s="13"/>
      <c r="B251" s="219"/>
      <c r="C251" s="220"/>
      <c r="D251" s="213" t="s">
        <v>195</v>
      </c>
      <c r="E251" s="220"/>
      <c r="F251" s="222" t="s">
        <v>498</v>
      </c>
      <c r="G251" s="220"/>
      <c r="H251" s="223">
        <v>19.57</v>
      </c>
      <c r="I251" s="220"/>
      <c r="J251" s="220"/>
      <c r="K251" s="220"/>
      <c r="L251" s="224"/>
      <c r="M251" s="225"/>
      <c r="N251" s="226"/>
      <c r="O251" s="226"/>
      <c r="P251" s="226"/>
      <c r="Q251" s="226"/>
      <c r="R251" s="226"/>
      <c r="S251" s="226"/>
      <c r="T251" s="227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28" t="s">
        <v>195</v>
      </c>
      <c r="AU251" s="228" t="s">
        <v>82</v>
      </c>
      <c r="AV251" s="13" t="s">
        <v>82</v>
      </c>
      <c r="AW251" s="13" t="s">
        <v>4</v>
      </c>
      <c r="AX251" s="13" t="s">
        <v>80</v>
      </c>
      <c r="AY251" s="228" t="s">
        <v>115</v>
      </c>
    </row>
    <row r="252" s="12" customFormat="1" ht="22.8" customHeight="1">
      <c r="A252" s="12"/>
      <c r="B252" s="182"/>
      <c r="C252" s="183"/>
      <c r="D252" s="184" t="s">
        <v>71</v>
      </c>
      <c r="E252" s="195" t="s">
        <v>151</v>
      </c>
      <c r="F252" s="195" t="s">
        <v>499</v>
      </c>
      <c r="G252" s="183"/>
      <c r="H252" s="183"/>
      <c r="I252" s="183"/>
      <c r="J252" s="196">
        <f>BK252</f>
        <v>3881.1999999999998</v>
      </c>
      <c r="K252" s="183"/>
      <c r="L252" s="187"/>
      <c r="M252" s="188"/>
      <c r="N252" s="189"/>
      <c r="O252" s="189"/>
      <c r="P252" s="190">
        <f>SUM(P253:P255)</f>
        <v>2.3560000000000003</v>
      </c>
      <c r="Q252" s="189"/>
      <c r="R252" s="190">
        <f>SUM(R253:R255)</f>
        <v>2.2778800000000001</v>
      </c>
      <c r="S252" s="189"/>
      <c r="T252" s="191">
        <f>SUM(T253:T255)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192" t="s">
        <v>80</v>
      </c>
      <c r="AT252" s="193" t="s">
        <v>71</v>
      </c>
      <c r="AU252" s="193" t="s">
        <v>80</v>
      </c>
      <c r="AY252" s="192" t="s">
        <v>115</v>
      </c>
      <c r="BK252" s="194">
        <f>SUM(BK253:BK255)</f>
        <v>3881.1999999999998</v>
      </c>
    </row>
    <row r="253" s="2" customFormat="1" ht="16.5" customHeight="1">
      <c r="A253" s="33"/>
      <c r="B253" s="34"/>
      <c r="C253" s="197" t="s">
        <v>500</v>
      </c>
      <c r="D253" s="197" t="s">
        <v>118</v>
      </c>
      <c r="E253" s="198" t="s">
        <v>501</v>
      </c>
      <c r="F253" s="199" t="s">
        <v>502</v>
      </c>
      <c r="G253" s="200" t="s">
        <v>182</v>
      </c>
      <c r="H253" s="201">
        <v>12.4</v>
      </c>
      <c r="I253" s="202">
        <v>313</v>
      </c>
      <c r="J253" s="202">
        <f>ROUND(I253*H253,2)</f>
        <v>3881.1999999999998</v>
      </c>
      <c r="K253" s="199" t="s">
        <v>122</v>
      </c>
      <c r="L253" s="39"/>
      <c r="M253" s="203" t="s">
        <v>17</v>
      </c>
      <c r="N253" s="204" t="s">
        <v>43</v>
      </c>
      <c r="O253" s="205">
        <v>0.19</v>
      </c>
      <c r="P253" s="205">
        <f>O253*H253</f>
        <v>2.3560000000000003</v>
      </c>
      <c r="Q253" s="205">
        <v>0.1837</v>
      </c>
      <c r="R253" s="205">
        <f>Q253*H253</f>
        <v>2.2778800000000001</v>
      </c>
      <c r="S253" s="205">
        <v>0</v>
      </c>
      <c r="T253" s="206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207" t="s">
        <v>139</v>
      </c>
      <c r="AT253" s="207" t="s">
        <v>118</v>
      </c>
      <c r="AU253" s="207" t="s">
        <v>82</v>
      </c>
      <c r="AY253" s="18" t="s">
        <v>115</v>
      </c>
      <c r="BE253" s="208">
        <f>IF(N253="základní",J253,0)</f>
        <v>3881.1999999999998</v>
      </c>
      <c r="BF253" s="208">
        <f>IF(N253="snížená",J253,0)</f>
        <v>0</v>
      </c>
      <c r="BG253" s="208">
        <f>IF(N253="zákl. přenesená",J253,0)</f>
        <v>0</v>
      </c>
      <c r="BH253" s="208">
        <f>IF(N253="sníž. přenesená",J253,0)</f>
        <v>0</v>
      </c>
      <c r="BI253" s="208">
        <f>IF(N253="nulová",J253,0)</f>
        <v>0</v>
      </c>
      <c r="BJ253" s="18" t="s">
        <v>80</v>
      </c>
      <c r="BK253" s="208">
        <f>ROUND(I253*H253,2)</f>
        <v>3881.1999999999998</v>
      </c>
      <c r="BL253" s="18" t="s">
        <v>139</v>
      </c>
      <c r="BM253" s="207" t="s">
        <v>503</v>
      </c>
    </row>
    <row r="254" s="2" customFormat="1">
      <c r="A254" s="33"/>
      <c r="B254" s="34"/>
      <c r="C254" s="35"/>
      <c r="D254" s="209" t="s">
        <v>125</v>
      </c>
      <c r="E254" s="35"/>
      <c r="F254" s="210" t="s">
        <v>504</v>
      </c>
      <c r="G254" s="35"/>
      <c r="H254" s="35"/>
      <c r="I254" s="35"/>
      <c r="J254" s="35"/>
      <c r="K254" s="35"/>
      <c r="L254" s="39"/>
      <c r="M254" s="211"/>
      <c r="N254" s="212"/>
      <c r="O254" s="78"/>
      <c r="P254" s="78"/>
      <c r="Q254" s="78"/>
      <c r="R254" s="78"/>
      <c r="S254" s="78"/>
      <c r="T254" s="79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T254" s="18" t="s">
        <v>125</v>
      </c>
      <c r="AU254" s="18" t="s">
        <v>82</v>
      </c>
    </row>
    <row r="255" s="13" customFormat="1">
      <c r="A255" s="13"/>
      <c r="B255" s="219"/>
      <c r="C255" s="220"/>
      <c r="D255" s="213" t="s">
        <v>195</v>
      </c>
      <c r="E255" s="221" t="s">
        <v>17</v>
      </c>
      <c r="F255" s="222" t="s">
        <v>505</v>
      </c>
      <c r="G255" s="220"/>
      <c r="H255" s="223">
        <v>12.4</v>
      </c>
      <c r="I255" s="220"/>
      <c r="J255" s="220"/>
      <c r="K255" s="220"/>
      <c r="L255" s="224"/>
      <c r="M255" s="225"/>
      <c r="N255" s="226"/>
      <c r="O255" s="226"/>
      <c r="P255" s="226"/>
      <c r="Q255" s="226"/>
      <c r="R255" s="226"/>
      <c r="S255" s="226"/>
      <c r="T255" s="227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28" t="s">
        <v>195</v>
      </c>
      <c r="AU255" s="228" t="s">
        <v>82</v>
      </c>
      <c r="AV255" s="13" t="s">
        <v>82</v>
      </c>
      <c r="AW255" s="13" t="s">
        <v>34</v>
      </c>
      <c r="AX255" s="13" t="s">
        <v>80</v>
      </c>
      <c r="AY255" s="228" t="s">
        <v>115</v>
      </c>
    </row>
    <row r="256" s="12" customFormat="1" ht="22.8" customHeight="1">
      <c r="A256" s="12"/>
      <c r="B256" s="182"/>
      <c r="C256" s="183"/>
      <c r="D256" s="184" t="s">
        <v>71</v>
      </c>
      <c r="E256" s="195" t="s">
        <v>367</v>
      </c>
      <c r="F256" s="195" t="s">
        <v>506</v>
      </c>
      <c r="G256" s="183"/>
      <c r="H256" s="183"/>
      <c r="I256" s="183"/>
      <c r="J256" s="196">
        <f>BK256</f>
        <v>125330.83999999998</v>
      </c>
      <c r="K256" s="183"/>
      <c r="L256" s="187"/>
      <c r="M256" s="188"/>
      <c r="N256" s="189"/>
      <c r="O256" s="189"/>
      <c r="P256" s="190">
        <f>SUM(P257:P343)</f>
        <v>66.26915000000001</v>
      </c>
      <c r="Q256" s="189"/>
      <c r="R256" s="190">
        <f>SUM(R257:R343)</f>
        <v>2.7230175699999997</v>
      </c>
      <c r="S256" s="189"/>
      <c r="T256" s="191">
        <f>SUM(T257:T343)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192" t="s">
        <v>80</v>
      </c>
      <c r="AT256" s="193" t="s">
        <v>71</v>
      </c>
      <c r="AU256" s="193" t="s">
        <v>80</v>
      </c>
      <c r="AY256" s="192" t="s">
        <v>115</v>
      </c>
      <c r="BK256" s="194">
        <f>SUM(BK257:BK343)</f>
        <v>125330.83999999998</v>
      </c>
    </row>
    <row r="257" s="2" customFormat="1" ht="16.5" customHeight="1">
      <c r="A257" s="33"/>
      <c r="B257" s="34"/>
      <c r="C257" s="197" t="s">
        <v>507</v>
      </c>
      <c r="D257" s="197" t="s">
        <v>118</v>
      </c>
      <c r="E257" s="198" t="s">
        <v>508</v>
      </c>
      <c r="F257" s="199" t="s">
        <v>509</v>
      </c>
      <c r="G257" s="200" t="s">
        <v>121</v>
      </c>
      <c r="H257" s="201">
        <v>2</v>
      </c>
      <c r="I257" s="202">
        <v>26.399999999999999</v>
      </c>
      <c r="J257" s="202">
        <f>ROUND(I257*H257,2)</f>
        <v>52.799999999999997</v>
      </c>
      <c r="K257" s="199" t="s">
        <v>122</v>
      </c>
      <c r="L257" s="39"/>
      <c r="M257" s="203" t="s">
        <v>17</v>
      </c>
      <c r="N257" s="204" t="s">
        <v>43</v>
      </c>
      <c r="O257" s="205">
        <v>0.040000000000000001</v>
      </c>
      <c r="P257" s="205">
        <f>O257*H257</f>
        <v>0.080000000000000002</v>
      </c>
      <c r="Q257" s="205">
        <v>0</v>
      </c>
      <c r="R257" s="205">
        <f>Q257*H257</f>
        <v>0</v>
      </c>
      <c r="S257" s="205">
        <v>0</v>
      </c>
      <c r="T257" s="206">
        <f>S257*H257</f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207" t="s">
        <v>139</v>
      </c>
      <c r="AT257" s="207" t="s">
        <v>118</v>
      </c>
      <c r="AU257" s="207" t="s">
        <v>82</v>
      </c>
      <c r="AY257" s="18" t="s">
        <v>115</v>
      </c>
      <c r="BE257" s="208">
        <f>IF(N257="základní",J257,0)</f>
        <v>52.799999999999997</v>
      </c>
      <c r="BF257" s="208">
        <f>IF(N257="snížená",J257,0)</f>
        <v>0</v>
      </c>
      <c r="BG257" s="208">
        <f>IF(N257="zákl. přenesená",J257,0)</f>
        <v>0</v>
      </c>
      <c r="BH257" s="208">
        <f>IF(N257="sníž. přenesená",J257,0)</f>
        <v>0</v>
      </c>
      <c r="BI257" s="208">
        <f>IF(N257="nulová",J257,0)</f>
        <v>0</v>
      </c>
      <c r="BJ257" s="18" t="s">
        <v>80</v>
      </c>
      <c r="BK257" s="208">
        <f>ROUND(I257*H257,2)</f>
        <v>52.799999999999997</v>
      </c>
      <c r="BL257" s="18" t="s">
        <v>139</v>
      </c>
      <c r="BM257" s="207" t="s">
        <v>510</v>
      </c>
    </row>
    <row r="258" s="2" customFormat="1">
      <c r="A258" s="33"/>
      <c r="B258" s="34"/>
      <c r="C258" s="35"/>
      <c r="D258" s="209" t="s">
        <v>125</v>
      </c>
      <c r="E258" s="35"/>
      <c r="F258" s="210" t="s">
        <v>511</v>
      </c>
      <c r="G258" s="35"/>
      <c r="H258" s="35"/>
      <c r="I258" s="35"/>
      <c r="J258" s="35"/>
      <c r="K258" s="35"/>
      <c r="L258" s="39"/>
      <c r="M258" s="211"/>
      <c r="N258" s="212"/>
      <c r="O258" s="78"/>
      <c r="P258" s="78"/>
      <c r="Q258" s="78"/>
      <c r="R258" s="78"/>
      <c r="S258" s="78"/>
      <c r="T258" s="79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T258" s="18" t="s">
        <v>125</v>
      </c>
      <c r="AU258" s="18" t="s">
        <v>82</v>
      </c>
    </row>
    <row r="259" s="2" customFormat="1" ht="16.5" customHeight="1">
      <c r="A259" s="33"/>
      <c r="B259" s="34"/>
      <c r="C259" s="197" t="s">
        <v>512</v>
      </c>
      <c r="D259" s="197" t="s">
        <v>118</v>
      </c>
      <c r="E259" s="198" t="s">
        <v>513</v>
      </c>
      <c r="F259" s="199" t="s">
        <v>514</v>
      </c>
      <c r="G259" s="200" t="s">
        <v>214</v>
      </c>
      <c r="H259" s="201">
        <v>2.5</v>
      </c>
      <c r="I259" s="202">
        <v>180</v>
      </c>
      <c r="J259" s="202">
        <f>ROUND(I259*H259,2)</f>
        <v>450</v>
      </c>
      <c r="K259" s="199" t="s">
        <v>122</v>
      </c>
      <c r="L259" s="39"/>
      <c r="M259" s="203" t="s">
        <v>17</v>
      </c>
      <c r="N259" s="204" t="s">
        <v>43</v>
      </c>
      <c r="O259" s="205">
        <v>0.27200000000000002</v>
      </c>
      <c r="P259" s="205">
        <f>O259*H259</f>
        <v>0.68000000000000005</v>
      </c>
      <c r="Q259" s="205">
        <v>1.0000000000000001E-05</v>
      </c>
      <c r="R259" s="205">
        <f>Q259*H259</f>
        <v>2.5000000000000001E-05</v>
      </c>
      <c r="S259" s="205">
        <v>0</v>
      </c>
      <c r="T259" s="206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207" t="s">
        <v>139</v>
      </c>
      <c r="AT259" s="207" t="s">
        <v>118</v>
      </c>
      <c r="AU259" s="207" t="s">
        <v>82</v>
      </c>
      <c r="AY259" s="18" t="s">
        <v>115</v>
      </c>
      <c r="BE259" s="208">
        <f>IF(N259="základní",J259,0)</f>
        <v>450</v>
      </c>
      <c r="BF259" s="208">
        <f>IF(N259="snížená",J259,0)</f>
        <v>0</v>
      </c>
      <c r="BG259" s="208">
        <f>IF(N259="zákl. přenesená",J259,0)</f>
        <v>0</v>
      </c>
      <c r="BH259" s="208">
        <f>IF(N259="sníž. přenesená",J259,0)</f>
        <v>0</v>
      </c>
      <c r="BI259" s="208">
        <f>IF(N259="nulová",J259,0)</f>
        <v>0</v>
      </c>
      <c r="BJ259" s="18" t="s">
        <v>80</v>
      </c>
      <c r="BK259" s="208">
        <f>ROUND(I259*H259,2)</f>
        <v>450</v>
      </c>
      <c r="BL259" s="18" t="s">
        <v>139</v>
      </c>
      <c r="BM259" s="207" t="s">
        <v>515</v>
      </c>
    </row>
    <row r="260" s="2" customFormat="1">
      <c r="A260" s="33"/>
      <c r="B260" s="34"/>
      <c r="C260" s="35"/>
      <c r="D260" s="209" t="s">
        <v>125</v>
      </c>
      <c r="E260" s="35"/>
      <c r="F260" s="210" t="s">
        <v>516</v>
      </c>
      <c r="G260" s="35"/>
      <c r="H260" s="35"/>
      <c r="I260" s="35"/>
      <c r="J260" s="35"/>
      <c r="K260" s="35"/>
      <c r="L260" s="39"/>
      <c r="M260" s="211"/>
      <c r="N260" s="212"/>
      <c r="O260" s="78"/>
      <c r="P260" s="78"/>
      <c r="Q260" s="78"/>
      <c r="R260" s="78"/>
      <c r="S260" s="78"/>
      <c r="T260" s="79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T260" s="18" t="s">
        <v>125</v>
      </c>
      <c r="AU260" s="18" t="s">
        <v>82</v>
      </c>
    </row>
    <row r="261" s="2" customFormat="1" ht="16.5" customHeight="1">
      <c r="A261" s="33"/>
      <c r="B261" s="34"/>
      <c r="C261" s="239" t="s">
        <v>517</v>
      </c>
      <c r="D261" s="239" t="s">
        <v>364</v>
      </c>
      <c r="E261" s="240" t="s">
        <v>518</v>
      </c>
      <c r="F261" s="241" t="s">
        <v>519</v>
      </c>
      <c r="G261" s="242" t="s">
        <v>214</v>
      </c>
      <c r="H261" s="243">
        <v>2.5750000000000002</v>
      </c>
      <c r="I261" s="244">
        <v>251</v>
      </c>
      <c r="J261" s="244">
        <f>ROUND(I261*H261,2)</f>
        <v>646.33000000000004</v>
      </c>
      <c r="K261" s="241" t="s">
        <v>122</v>
      </c>
      <c r="L261" s="245"/>
      <c r="M261" s="246" t="s">
        <v>17</v>
      </c>
      <c r="N261" s="247" t="s">
        <v>43</v>
      </c>
      <c r="O261" s="205">
        <v>0</v>
      </c>
      <c r="P261" s="205">
        <f>O261*H261</f>
        <v>0</v>
      </c>
      <c r="Q261" s="205">
        <v>0.0014499999999999999</v>
      </c>
      <c r="R261" s="205">
        <f>Q261*H261</f>
        <v>0.0037337500000000001</v>
      </c>
      <c r="S261" s="205">
        <v>0</v>
      </c>
      <c r="T261" s="206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207" t="s">
        <v>367</v>
      </c>
      <c r="AT261" s="207" t="s">
        <v>364</v>
      </c>
      <c r="AU261" s="207" t="s">
        <v>82</v>
      </c>
      <c r="AY261" s="18" t="s">
        <v>115</v>
      </c>
      <c r="BE261" s="208">
        <f>IF(N261="základní",J261,0)</f>
        <v>646.33000000000004</v>
      </c>
      <c r="BF261" s="208">
        <f>IF(N261="snížená",J261,0)</f>
        <v>0</v>
      </c>
      <c r="BG261" s="208">
        <f>IF(N261="zákl. přenesená",J261,0)</f>
        <v>0</v>
      </c>
      <c r="BH261" s="208">
        <f>IF(N261="sníž. přenesená",J261,0)</f>
        <v>0</v>
      </c>
      <c r="BI261" s="208">
        <f>IF(N261="nulová",J261,0)</f>
        <v>0</v>
      </c>
      <c r="BJ261" s="18" t="s">
        <v>80</v>
      </c>
      <c r="BK261" s="208">
        <f>ROUND(I261*H261,2)</f>
        <v>646.33000000000004</v>
      </c>
      <c r="BL261" s="18" t="s">
        <v>139</v>
      </c>
      <c r="BM261" s="207" t="s">
        <v>520</v>
      </c>
    </row>
    <row r="262" s="13" customFormat="1">
      <c r="A262" s="13"/>
      <c r="B262" s="219"/>
      <c r="C262" s="220"/>
      <c r="D262" s="213" t="s">
        <v>195</v>
      </c>
      <c r="E262" s="220"/>
      <c r="F262" s="222" t="s">
        <v>521</v>
      </c>
      <c r="G262" s="220"/>
      <c r="H262" s="223">
        <v>2.5750000000000002</v>
      </c>
      <c r="I262" s="220"/>
      <c r="J262" s="220"/>
      <c r="K262" s="220"/>
      <c r="L262" s="224"/>
      <c r="M262" s="225"/>
      <c r="N262" s="226"/>
      <c r="O262" s="226"/>
      <c r="P262" s="226"/>
      <c r="Q262" s="226"/>
      <c r="R262" s="226"/>
      <c r="S262" s="226"/>
      <c r="T262" s="227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28" t="s">
        <v>195</v>
      </c>
      <c r="AU262" s="228" t="s">
        <v>82</v>
      </c>
      <c r="AV262" s="13" t="s">
        <v>82</v>
      </c>
      <c r="AW262" s="13" t="s">
        <v>4</v>
      </c>
      <c r="AX262" s="13" t="s">
        <v>80</v>
      </c>
      <c r="AY262" s="228" t="s">
        <v>115</v>
      </c>
    </row>
    <row r="263" s="2" customFormat="1" ht="16.5" customHeight="1">
      <c r="A263" s="33"/>
      <c r="B263" s="34"/>
      <c r="C263" s="197" t="s">
        <v>522</v>
      </c>
      <c r="D263" s="197" t="s">
        <v>118</v>
      </c>
      <c r="E263" s="198" t="s">
        <v>523</v>
      </c>
      <c r="F263" s="199" t="s">
        <v>524</v>
      </c>
      <c r="G263" s="200" t="s">
        <v>214</v>
      </c>
      <c r="H263" s="201">
        <v>16.199999999999999</v>
      </c>
      <c r="I263" s="202">
        <v>192</v>
      </c>
      <c r="J263" s="202">
        <f>ROUND(I263*H263,2)</f>
        <v>3110.4000000000001</v>
      </c>
      <c r="K263" s="199" t="s">
        <v>122</v>
      </c>
      <c r="L263" s="39"/>
      <c r="M263" s="203" t="s">
        <v>17</v>
      </c>
      <c r="N263" s="204" t="s">
        <v>43</v>
      </c>
      <c r="O263" s="205">
        <v>0.29199999999999998</v>
      </c>
      <c r="P263" s="205">
        <f>O263*H263</f>
        <v>4.7303999999999995</v>
      </c>
      <c r="Q263" s="205">
        <v>1.0000000000000001E-05</v>
      </c>
      <c r="R263" s="205">
        <f>Q263*H263</f>
        <v>0.00016200000000000001</v>
      </c>
      <c r="S263" s="205">
        <v>0</v>
      </c>
      <c r="T263" s="206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207" t="s">
        <v>139</v>
      </c>
      <c r="AT263" s="207" t="s">
        <v>118</v>
      </c>
      <c r="AU263" s="207" t="s">
        <v>82</v>
      </c>
      <c r="AY263" s="18" t="s">
        <v>115</v>
      </c>
      <c r="BE263" s="208">
        <f>IF(N263="základní",J263,0)</f>
        <v>3110.4000000000001</v>
      </c>
      <c r="BF263" s="208">
        <f>IF(N263="snížená",J263,0)</f>
        <v>0</v>
      </c>
      <c r="BG263" s="208">
        <f>IF(N263="zákl. přenesená",J263,0)</f>
        <v>0</v>
      </c>
      <c r="BH263" s="208">
        <f>IF(N263="sníž. přenesená",J263,0)</f>
        <v>0</v>
      </c>
      <c r="BI263" s="208">
        <f>IF(N263="nulová",J263,0)</f>
        <v>0</v>
      </c>
      <c r="BJ263" s="18" t="s">
        <v>80</v>
      </c>
      <c r="BK263" s="208">
        <f>ROUND(I263*H263,2)</f>
        <v>3110.4000000000001</v>
      </c>
      <c r="BL263" s="18" t="s">
        <v>139</v>
      </c>
      <c r="BM263" s="207" t="s">
        <v>525</v>
      </c>
    </row>
    <row r="264" s="2" customFormat="1">
      <c r="A264" s="33"/>
      <c r="B264" s="34"/>
      <c r="C264" s="35"/>
      <c r="D264" s="209" t="s">
        <v>125</v>
      </c>
      <c r="E264" s="35"/>
      <c r="F264" s="210" t="s">
        <v>526</v>
      </c>
      <c r="G264" s="35"/>
      <c r="H264" s="35"/>
      <c r="I264" s="35"/>
      <c r="J264" s="35"/>
      <c r="K264" s="35"/>
      <c r="L264" s="39"/>
      <c r="M264" s="211"/>
      <c r="N264" s="212"/>
      <c r="O264" s="78"/>
      <c r="P264" s="78"/>
      <c r="Q264" s="78"/>
      <c r="R264" s="78"/>
      <c r="S264" s="78"/>
      <c r="T264" s="79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T264" s="18" t="s">
        <v>125</v>
      </c>
      <c r="AU264" s="18" t="s">
        <v>82</v>
      </c>
    </row>
    <row r="265" s="13" customFormat="1">
      <c r="A265" s="13"/>
      <c r="B265" s="219"/>
      <c r="C265" s="220"/>
      <c r="D265" s="213" t="s">
        <v>195</v>
      </c>
      <c r="E265" s="221" t="s">
        <v>17</v>
      </c>
      <c r="F265" s="222" t="s">
        <v>527</v>
      </c>
      <c r="G265" s="220"/>
      <c r="H265" s="223">
        <v>16.199999999999999</v>
      </c>
      <c r="I265" s="220"/>
      <c r="J265" s="220"/>
      <c r="K265" s="220"/>
      <c r="L265" s="224"/>
      <c r="M265" s="225"/>
      <c r="N265" s="226"/>
      <c r="O265" s="226"/>
      <c r="P265" s="226"/>
      <c r="Q265" s="226"/>
      <c r="R265" s="226"/>
      <c r="S265" s="226"/>
      <c r="T265" s="227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28" t="s">
        <v>195</v>
      </c>
      <c r="AU265" s="228" t="s">
        <v>82</v>
      </c>
      <c r="AV265" s="13" t="s">
        <v>82</v>
      </c>
      <c r="AW265" s="13" t="s">
        <v>34</v>
      </c>
      <c r="AX265" s="13" t="s">
        <v>80</v>
      </c>
      <c r="AY265" s="228" t="s">
        <v>115</v>
      </c>
    </row>
    <row r="266" s="2" customFormat="1" ht="16.5" customHeight="1">
      <c r="A266" s="33"/>
      <c r="B266" s="34"/>
      <c r="C266" s="239" t="s">
        <v>528</v>
      </c>
      <c r="D266" s="239" t="s">
        <v>364</v>
      </c>
      <c r="E266" s="240" t="s">
        <v>529</v>
      </c>
      <c r="F266" s="241" t="s">
        <v>530</v>
      </c>
      <c r="G266" s="242" t="s">
        <v>214</v>
      </c>
      <c r="H266" s="243">
        <v>16.686</v>
      </c>
      <c r="I266" s="244">
        <v>376</v>
      </c>
      <c r="J266" s="244">
        <f>ROUND(I266*H266,2)</f>
        <v>6273.9399999999996</v>
      </c>
      <c r="K266" s="241" t="s">
        <v>122</v>
      </c>
      <c r="L266" s="245"/>
      <c r="M266" s="246" t="s">
        <v>17</v>
      </c>
      <c r="N266" s="247" t="s">
        <v>43</v>
      </c>
      <c r="O266" s="205">
        <v>0</v>
      </c>
      <c r="P266" s="205">
        <f>O266*H266</f>
        <v>0</v>
      </c>
      <c r="Q266" s="205">
        <v>0.0026700000000000001</v>
      </c>
      <c r="R266" s="205">
        <f>Q266*H266</f>
        <v>0.04455162</v>
      </c>
      <c r="S266" s="205">
        <v>0</v>
      </c>
      <c r="T266" s="206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207" t="s">
        <v>367</v>
      </c>
      <c r="AT266" s="207" t="s">
        <v>364</v>
      </c>
      <c r="AU266" s="207" t="s">
        <v>82</v>
      </c>
      <c r="AY266" s="18" t="s">
        <v>115</v>
      </c>
      <c r="BE266" s="208">
        <f>IF(N266="základní",J266,0)</f>
        <v>6273.9399999999996</v>
      </c>
      <c r="BF266" s="208">
        <f>IF(N266="snížená",J266,0)</f>
        <v>0</v>
      </c>
      <c r="BG266" s="208">
        <f>IF(N266="zákl. přenesená",J266,0)</f>
        <v>0</v>
      </c>
      <c r="BH266" s="208">
        <f>IF(N266="sníž. přenesená",J266,0)</f>
        <v>0</v>
      </c>
      <c r="BI266" s="208">
        <f>IF(N266="nulová",J266,0)</f>
        <v>0</v>
      </c>
      <c r="BJ266" s="18" t="s">
        <v>80</v>
      </c>
      <c r="BK266" s="208">
        <f>ROUND(I266*H266,2)</f>
        <v>6273.9399999999996</v>
      </c>
      <c r="BL266" s="18" t="s">
        <v>139</v>
      </c>
      <c r="BM266" s="207" t="s">
        <v>531</v>
      </c>
    </row>
    <row r="267" s="13" customFormat="1">
      <c r="A267" s="13"/>
      <c r="B267" s="219"/>
      <c r="C267" s="220"/>
      <c r="D267" s="213" t="s">
        <v>195</v>
      </c>
      <c r="E267" s="220"/>
      <c r="F267" s="222" t="s">
        <v>532</v>
      </c>
      <c r="G267" s="220"/>
      <c r="H267" s="223">
        <v>16.686</v>
      </c>
      <c r="I267" s="220"/>
      <c r="J267" s="220"/>
      <c r="K267" s="220"/>
      <c r="L267" s="224"/>
      <c r="M267" s="225"/>
      <c r="N267" s="226"/>
      <c r="O267" s="226"/>
      <c r="P267" s="226"/>
      <c r="Q267" s="226"/>
      <c r="R267" s="226"/>
      <c r="S267" s="226"/>
      <c r="T267" s="227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28" t="s">
        <v>195</v>
      </c>
      <c r="AU267" s="228" t="s">
        <v>82</v>
      </c>
      <c r="AV267" s="13" t="s">
        <v>82</v>
      </c>
      <c r="AW267" s="13" t="s">
        <v>4</v>
      </c>
      <c r="AX267" s="13" t="s">
        <v>80</v>
      </c>
      <c r="AY267" s="228" t="s">
        <v>115</v>
      </c>
    </row>
    <row r="268" s="2" customFormat="1" ht="16.5" customHeight="1">
      <c r="A268" s="33"/>
      <c r="B268" s="34"/>
      <c r="C268" s="197" t="s">
        <v>533</v>
      </c>
      <c r="D268" s="197" t="s">
        <v>118</v>
      </c>
      <c r="E268" s="198" t="s">
        <v>534</v>
      </c>
      <c r="F268" s="199" t="s">
        <v>535</v>
      </c>
      <c r="G268" s="200" t="s">
        <v>214</v>
      </c>
      <c r="H268" s="201">
        <v>42.25</v>
      </c>
      <c r="I268" s="202">
        <v>203</v>
      </c>
      <c r="J268" s="202">
        <f>ROUND(I268*H268,2)</f>
        <v>8576.75</v>
      </c>
      <c r="K268" s="199" t="s">
        <v>122</v>
      </c>
      <c r="L268" s="39"/>
      <c r="M268" s="203" t="s">
        <v>17</v>
      </c>
      <c r="N268" s="204" t="s">
        <v>43</v>
      </c>
      <c r="O268" s="205">
        <v>0.312</v>
      </c>
      <c r="P268" s="205">
        <f>O268*H268</f>
        <v>13.182</v>
      </c>
      <c r="Q268" s="205">
        <v>1.0000000000000001E-05</v>
      </c>
      <c r="R268" s="205">
        <f>Q268*H268</f>
        <v>0.00042250000000000002</v>
      </c>
      <c r="S268" s="205">
        <v>0</v>
      </c>
      <c r="T268" s="206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207" t="s">
        <v>139</v>
      </c>
      <c r="AT268" s="207" t="s">
        <v>118</v>
      </c>
      <c r="AU268" s="207" t="s">
        <v>82</v>
      </c>
      <c r="AY268" s="18" t="s">
        <v>115</v>
      </c>
      <c r="BE268" s="208">
        <f>IF(N268="základní",J268,0)</f>
        <v>8576.75</v>
      </c>
      <c r="BF268" s="208">
        <f>IF(N268="snížená",J268,0)</f>
        <v>0</v>
      </c>
      <c r="BG268" s="208">
        <f>IF(N268="zákl. přenesená",J268,0)</f>
        <v>0</v>
      </c>
      <c r="BH268" s="208">
        <f>IF(N268="sníž. přenesená",J268,0)</f>
        <v>0</v>
      </c>
      <c r="BI268" s="208">
        <f>IF(N268="nulová",J268,0)</f>
        <v>0</v>
      </c>
      <c r="BJ268" s="18" t="s">
        <v>80</v>
      </c>
      <c r="BK268" s="208">
        <f>ROUND(I268*H268,2)</f>
        <v>8576.75</v>
      </c>
      <c r="BL268" s="18" t="s">
        <v>139</v>
      </c>
      <c r="BM268" s="207" t="s">
        <v>536</v>
      </c>
    </row>
    <row r="269" s="2" customFormat="1">
      <c r="A269" s="33"/>
      <c r="B269" s="34"/>
      <c r="C269" s="35"/>
      <c r="D269" s="209" t="s">
        <v>125</v>
      </c>
      <c r="E269" s="35"/>
      <c r="F269" s="210" t="s">
        <v>537</v>
      </c>
      <c r="G269" s="35"/>
      <c r="H269" s="35"/>
      <c r="I269" s="35"/>
      <c r="J269" s="35"/>
      <c r="K269" s="35"/>
      <c r="L269" s="39"/>
      <c r="M269" s="211"/>
      <c r="N269" s="212"/>
      <c r="O269" s="78"/>
      <c r="P269" s="78"/>
      <c r="Q269" s="78"/>
      <c r="R269" s="78"/>
      <c r="S269" s="78"/>
      <c r="T269" s="79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T269" s="18" t="s">
        <v>125</v>
      </c>
      <c r="AU269" s="18" t="s">
        <v>82</v>
      </c>
    </row>
    <row r="270" s="13" customFormat="1">
      <c r="A270" s="13"/>
      <c r="B270" s="219"/>
      <c r="C270" s="220"/>
      <c r="D270" s="213" t="s">
        <v>195</v>
      </c>
      <c r="E270" s="221" t="s">
        <v>17</v>
      </c>
      <c r="F270" s="222" t="s">
        <v>538</v>
      </c>
      <c r="G270" s="220"/>
      <c r="H270" s="223">
        <v>42.25</v>
      </c>
      <c r="I270" s="220"/>
      <c r="J270" s="220"/>
      <c r="K270" s="220"/>
      <c r="L270" s="224"/>
      <c r="M270" s="225"/>
      <c r="N270" s="226"/>
      <c r="O270" s="226"/>
      <c r="P270" s="226"/>
      <c r="Q270" s="226"/>
      <c r="R270" s="226"/>
      <c r="S270" s="226"/>
      <c r="T270" s="227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28" t="s">
        <v>195</v>
      </c>
      <c r="AU270" s="228" t="s">
        <v>82</v>
      </c>
      <c r="AV270" s="13" t="s">
        <v>82</v>
      </c>
      <c r="AW270" s="13" t="s">
        <v>34</v>
      </c>
      <c r="AX270" s="13" t="s">
        <v>80</v>
      </c>
      <c r="AY270" s="228" t="s">
        <v>115</v>
      </c>
    </row>
    <row r="271" s="2" customFormat="1" ht="16.5" customHeight="1">
      <c r="A271" s="33"/>
      <c r="B271" s="34"/>
      <c r="C271" s="239" t="s">
        <v>539</v>
      </c>
      <c r="D271" s="239" t="s">
        <v>364</v>
      </c>
      <c r="E271" s="240" t="s">
        <v>540</v>
      </c>
      <c r="F271" s="241" t="s">
        <v>541</v>
      </c>
      <c r="G271" s="242" t="s">
        <v>214</v>
      </c>
      <c r="H271" s="243">
        <v>42.884</v>
      </c>
      <c r="I271" s="244">
        <v>524</v>
      </c>
      <c r="J271" s="244">
        <f>ROUND(I271*H271,2)</f>
        <v>22471.220000000001</v>
      </c>
      <c r="K271" s="241" t="s">
        <v>122</v>
      </c>
      <c r="L271" s="245"/>
      <c r="M271" s="246" t="s">
        <v>17</v>
      </c>
      <c r="N271" s="247" t="s">
        <v>43</v>
      </c>
      <c r="O271" s="205">
        <v>0</v>
      </c>
      <c r="P271" s="205">
        <f>O271*H271</f>
        <v>0</v>
      </c>
      <c r="Q271" s="205">
        <v>0.00445</v>
      </c>
      <c r="R271" s="205">
        <f>Q271*H271</f>
        <v>0.1908338</v>
      </c>
      <c r="S271" s="205">
        <v>0</v>
      </c>
      <c r="T271" s="206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207" t="s">
        <v>367</v>
      </c>
      <c r="AT271" s="207" t="s">
        <v>364</v>
      </c>
      <c r="AU271" s="207" t="s">
        <v>82</v>
      </c>
      <c r="AY271" s="18" t="s">
        <v>115</v>
      </c>
      <c r="BE271" s="208">
        <f>IF(N271="základní",J271,0)</f>
        <v>22471.220000000001</v>
      </c>
      <c r="BF271" s="208">
        <f>IF(N271="snížená",J271,0)</f>
        <v>0</v>
      </c>
      <c r="BG271" s="208">
        <f>IF(N271="zákl. přenesená",J271,0)</f>
        <v>0</v>
      </c>
      <c r="BH271" s="208">
        <f>IF(N271="sníž. přenesená",J271,0)</f>
        <v>0</v>
      </c>
      <c r="BI271" s="208">
        <f>IF(N271="nulová",J271,0)</f>
        <v>0</v>
      </c>
      <c r="BJ271" s="18" t="s">
        <v>80</v>
      </c>
      <c r="BK271" s="208">
        <f>ROUND(I271*H271,2)</f>
        <v>22471.220000000001</v>
      </c>
      <c r="BL271" s="18" t="s">
        <v>139</v>
      </c>
      <c r="BM271" s="207" t="s">
        <v>542</v>
      </c>
    </row>
    <row r="272" s="13" customFormat="1">
      <c r="A272" s="13"/>
      <c r="B272" s="219"/>
      <c r="C272" s="220"/>
      <c r="D272" s="213" t="s">
        <v>195</v>
      </c>
      <c r="E272" s="220"/>
      <c r="F272" s="222" t="s">
        <v>543</v>
      </c>
      <c r="G272" s="220"/>
      <c r="H272" s="223">
        <v>42.884</v>
      </c>
      <c r="I272" s="220"/>
      <c r="J272" s="220"/>
      <c r="K272" s="220"/>
      <c r="L272" s="224"/>
      <c r="M272" s="225"/>
      <c r="N272" s="226"/>
      <c r="O272" s="226"/>
      <c r="P272" s="226"/>
      <c r="Q272" s="226"/>
      <c r="R272" s="226"/>
      <c r="S272" s="226"/>
      <c r="T272" s="227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28" t="s">
        <v>195</v>
      </c>
      <c r="AU272" s="228" t="s">
        <v>82</v>
      </c>
      <c r="AV272" s="13" t="s">
        <v>82</v>
      </c>
      <c r="AW272" s="13" t="s">
        <v>4</v>
      </c>
      <c r="AX272" s="13" t="s">
        <v>80</v>
      </c>
      <c r="AY272" s="228" t="s">
        <v>115</v>
      </c>
    </row>
    <row r="273" s="2" customFormat="1" ht="24.15" customHeight="1">
      <c r="A273" s="33"/>
      <c r="B273" s="34"/>
      <c r="C273" s="197" t="s">
        <v>544</v>
      </c>
      <c r="D273" s="197" t="s">
        <v>118</v>
      </c>
      <c r="E273" s="198" t="s">
        <v>545</v>
      </c>
      <c r="F273" s="199" t="s">
        <v>546</v>
      </c>
      <c r="G273" s="200" t="s">
        <v>121</v>
      </c>
      <c r="H273" s="201">
        <v>4</v>
      </c>
      <c r="I273" s="202">
        <v>273</v>
      </c>
      <c r="J273" s="202">
        <f>ROUND(I273*H273,2)</f>
        <v>1092</v>
      </c>
      <c r="K273" s="199" t="s">
        <v>122</v>
      </c>
      <c r="L273" s="39"/>
      <c r="M273" s="203" t="s">
        <v>17</v>
      </c>
      <c r="N273" s="204" t="s">
        <v>43</v>
      </c>
      <c r="O273" s="205">
        <v>0.57199999999999995</v>
      </c>
      <c r="P273" s="205">
        <f>O273*H273</f>
        <v>2.2879999999999998</v>
      </c>
      <c r="Q273" s="205">
        <v>0</v>
      </c>
      <c r="R273" s="205">
        <f>Q273*H273</f>
        <v>0</v>
      </c>
      <c r="S273" s="205">
        <v>0</v>
      </c>
      <c r="T273" s="206">
        <f>S273*H273</f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207" t="s">
        <v>139</v>
      </c>
      <c r="AT273" s="207" t="s">
        <v>118</v>
      </c>
      <c r="AU273" s="207" t="s">
        <v>82</v>
      </c>
      <c r="AY273" s="18" t="s">
        <v>115</v>
      </c>
      <c r="BE273" s="208">
        <f>IF(N273="základní",J273,0)</f>
        <v>1092</v>
      </c>
      <c r="BF273" s="208">
        <f>IF(N273="snížená",J273,0)</f>
        <v>0</v>
      </c>
      <c r="BG273" s="208">
        <f>IF(N273="zákl. přenesená",J273,0)</f>
        <v>0</v>
      </c>
      <c r="BH273" s="208">
        <f>IF(N273="sníž. přenesená",J273,0)</f>
        <v>0</v>
      </c>
      <c r="BI273" s="208">
        <f>IF(N273="nulová",J273,0)</f>
        <v>0</v>
      </c>
      <c r="BJ273" s="18" t="s">
        <v>80</v>
      </c>
      <c r="BK273" s="208">
        <f>ROUND(I273*H273,2)</f>
        <v>1092</v>
      </c>
      <c r="BL273" s="18" t="s">
        <v>139</v>
      </c>
      <c r="BM273" s="207" t="s">
        <v>547</v>
      </c>
    </row>
    <row r="274" s="2" customFormat="1">
      <c r="A274" s="33"/>
      <c r="B274" s="34"/>
      <c r="C274" s="35"/>
      <c r="D274" s="209" t="s">
        <v>125</v>
      </c>
      <c r="E274" s="35"/>
      <c r="F274" s="210" t="s">
        <v>548</v>
      </c>
      <c r="G274" s="35"/>
      <c r="H274" s="35"/>
      <c r="I274" s="35"/>
      <c r="J274" s="35"/>
      <c r="K274" s="35"/>
      <c r="L274" s="39"/>
      <c r="M274" s="211"/>
      <c r="N274" s="212"/>
      <c r="O274" s="78"/>
      <c r="P274" s="78"/>
      <c r="Q274" s="78"/>
      <c r="R274" s="78"/>
      <c r="S274" s="78"/>
      <c r="T274" s="79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T274" s="18" t="s">
        <v>125</v>
      </c>
      <c r="AU274" s="18" t="s">
        <v>82</v>
      </c>
    </row>
    <row r="275" s="2" customFormat="1" ht="16.5" customHeight="1">
      <c r="A275" s="33"/>
      <c r="B275" s="34"/>
      <c r="C275" s="239" t="s">
        <v>549</v>
      </c>
      <c r="D275" s="239" t="s">
        <v>364</v>
      </c>
      <c r="E275" s="240" t="s">
        <v>550</v>
      </c>
      <c r="F275" s="241" t="s">
        <v>551</v>
      </c>
      <c r="G275" s="242" t="s">
        <v>121</v>
      </c>
      <c r="H275" s="243">
        <v>1.01</v>
      </c>
      <c r="I275" s="244">
        <v>49</v>
      </c>
      <c r="J275" s="244">
        <f>ROUND(I275*H275,2)</f>
        <v>49.490000000000002</v>
      </c>
      <c r="K275" s="241" t="s">
        <v>122</v>
      </c>
      <c r="L275" s="245"/>
      <c r="M275" s="246" t="s">
        <v>17</v>
      </c>
      <c r="N275" s="247" t="s">
        <v>43</v>
      </c>
      <c r="O275" s="205">
        <v>0</v>
      </c>
      <c r="P275" s="205">
        <f>O275*H275</f>
        <v>0</v>
      </c>
      <c r="Q275" s="205">
        <v>0.00022000000000000001</v>
      </c>
      <c r="R275" s="205">
        <f>Q275*H275</f>
        <v>0.00022220000000000001</v>
      </c>
      <c r="S275" s="205">
        <v>0</v>
      </c>
      <c r="T275" s="206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207" t="s">
        <v>367</v>
      </c>
      <c r="AT275" s="207" t="s">
        <v>364</v>
      </c>
      <c r="AU275" s="207" t="s">
        <v>82</v>
      </c>
      <c r="AY275" s="18" t="s">
        <v>115</v>
      </c>
      <c r="BE275" s="208">
        <f>IF(N275="základní",J275,0)</f>
        <v>49.490000000000002</v>
      </c>
      <c r="BF275" s="208">
        <f>IF(N275="snížená",J275,0)</f>
        <v>0</v>
      </c>
      <c r="BG275" s="208">
        <f>IF(N275="zákl. přenesená",J275,0)</f>
        <v>0</v>
      </c>
      <c r="BH275" s="208">
        <f>IF(N275="sníž. přenesená",J275,0)</f>
        <v>0</v>
      </c>
      <c r="BI275" s="208">
        <f>IF(N275="nulová",J275,0)</f>
        <v>0</v>
      </c>
      <c r="BJ275" s="18" t="s">
        <v>80</v>
      </c>
      <c r="BK275" s="208">
        <f>ROUND(I275*H275,2)</f>
        <v>49.490000000000002</v>
      </c>
      <c r="BL275" s="18" t="s">
        <v>139</v>
      </c>
      <c r="BM275" s="207" t="s">
        <v>552</v>
      </c>
    </row>
    <row r="276" s="13" customFormat="1">
      <c r="A276" s="13"/>
      <c r="B276" s="219"/>
      <c r="C276" s="220"/>
      <c r="D276" s="213" t="s">
        <v>195</v>
      </c>
      <c r="E276" s="220"/>
      <c r="F276" s="222" t="s">
        <v>553</v>
      </c>
      <c r="G276" s="220"/>
      <c r="H276" s="223">
        <v>1.01</v>
      </c>
      <c r="I276" s="220"/>
      <c r="J276" s="220"/>
      <c r="K276" s="220"/>
      <c r="L276" s="224"/>
      <c r="M276" s="225"/>
      <c r="N276" s="226"/>
      <c r="O276" s="226"/>
      <c r="P276" s="226"/>
      <c r="Q276" s="226"/>
      <c r="R276" s="226"/>
      <c r="S276" s="226"/>
      <c r="T276" s="22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28" t="s">
        <v>195</v>
      </c>
      <c r="AU276" s="228" t="s">
        <v>82</v>
      </c>
      <c r="AV276" s="13" t="s">
        <v>82</v>
      </c>
      <c r="AW276" s="13" t="s">
        <v>4</v>
      </c>
      <c r="AX276" s="13" t="s">
        <v>80</v>
      </c>
      <c r="AY276" s="228" t="s">
        <v>115</v>
      </c>
    </row>
    <row r="277" s="2" customFormat="1" ht="16.5" customHeight="1">
      <c r="A277" s="33"/>
      <c r="B277" s="34"/>
      <c r="C277" s="239" t="s">
        <v>554</v>
      </c>
      <c r="D277" s="239" t="s">
        <v>364</v>
      </c>
      <c r="E277" s="240" t="s">
        <v>555</v>
      </c>
      <c r="F277" s="241" t="s">
        <v>556</v>
      </c>
      <c r="G277" s="242" t="s">
        <v>121</v>
      </c>
      <c r="H277" s="243">
        <v>1.01</v>
      </c>
      <c r="I277" s="244">
        <v>54.100000000000001</v>
      </c>
      <c r="J277" s="244">
        <f>ROUND(I277*H277,2)</f>
        <v>54.640000000000001</v>
      </c>
      <c r="K277" s="241" t="s">
        <v>122</v>
      </c>
      <c r="L277" s="245"/>
      <c r="M277" s="246" t="s">
        <v>17</v>
      </c>
      <c r="N277" s="247" t="s">
        <v>43</v>
      </c>
      <c r="O277" s="205">
        <v>0</v>
      </c>
      <c r="P277" s="205">
        <f>O277*H277</f>
        <v>0</v>
      </c>
      <c r="Q277" s="205">
        <v>0.00025999999999999998</v>
      </c>
      <c r="R277" s="205">
        <f>Q277*H277</f>
        <v>0.00026259999999999999</v>
      </c>
      <c r="S277" s="205">
        <v>0</v>
      </c>
      <c r="T277" s="206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207" t="s">
        <v>367</v>
      </c>
      <c r="AT277" s="207" t="s">
        <v>364</v>
      </c>
      <c r="AU277" s="207" t="s">
        <v>82</v>
      </c>
      <c r="AY277" s="18" t="s">
        <v>115</v>
      </c>
      <c r="BE277" s="208">
        <f>IF(N277="základní",J277,0)</f>
        <v>54.640000000000001</v>
      </c>
      <c r="BF277" s="208">
        <f>IF(N277="snížená",J277,0)</f>
        <v>0</v>
      </c>
      <c r="BG277" s="208">
        <f>IF(N277="zákl. přenesená",J277,0)</f>
        <v>0</v>
      </c>
      <c r="BH277" s="208">
        <f>IF(N277="sníž. přenesená",J277,0)</f>
        <v>0</v>
      </c>
      <c r="BI277" s="208">
        <f>IF(N277="nulová",J277,0)</f>
        <v>0</v>
      </c>
      <c r="BJ277" s="18" t="s">
        <v>80</v>
      </c>
      <c r="BK277" s="208">
        <f>ROUND(I277*H277,2)</f>
        <v>54.640000000000001</v>
      </c>
      <c r="BL277" s="18" t="s">
        <v>139</v>
      </c>
      <c r="BM277" s="207" t="s">
        <v>557</v>
      </c>
    </row>
    <row r="278" s="13" customFormat="1">
      <c r="A278" s="13"/>
      <c r="B278" s="219"/>
      <c r="C278" s="220"/>
      <c r="D278" s="213" t="s">
        <v>195</v>
      </c>
      <c r="E278" s="220"/>
      <c r="F278" s="222" t="s">
        <v>553</v>
      </c>
      <c r="G278" s="220"/>
      <c r="H278" s="223">
        <v>1.01</v>
      </c>
      <c r="I278" s="220"/>
      <c r="J278" s="220"/>
      <c r="K278" s="220"/>
      <c r="L278" s="224"/>
      <c r="M278" s="225"/>
      <c r="N278" s="226"/>
      <c r="O278" s="226"/>
      <c r="P278" s="226"/>
      <c r="Q278" s="226"/>
      <c r="R278" s="226"/>
      <c r="S278" s="226"/>
      <c r="T278" s="227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28" t="s">
        <v>195</v>
      </c>
      <c r="AU278" s="228" t="s">
        <v>82</v>
      </c>
      <c r="AV278" s="13" t="s">
        <v>82</v>
      </c>
      <c r="AW278" s="13" t="s">
        <v>4</v>
      </c>
      <c r="AX278" s="13" t="s">
        <v>80</v>
      </c>
      <c r="AY278" s="228" t="s">
        <v>115</v>
      </c>
    </row>
    <row r="279" s="2" customFormat="1" ht="16.5" customHeight="1">
      <c r="A279" s="33"/>
      <c r="B279" s="34"/>
      <c r="C279" s="239" t="s">
        <v>558</v>
      </c>
      <c r="D279" s="239" t="s">
        <v>364</v>
      </c>
      <c r="E279" s="240" t="s">
        <v>559</v>
      </c>
      <c r="F279" s="241" t="s">
        <v>560</v>
      </c>
      <c r="G279" s="242" t="s">
        <v>121</v>
      </c>
      <c r="H279" s="243">
        <v>2.02</v>
      </c>
      <c r="I279" s="244">
        <v>54</v>
      </c>
      <c r="J279" s="244">
        <f>ROUND(I279*H279,2)</f>
        <v>109.08</v>
      </c>
      <c r="K279" s="241" t="s">
        <v>122</v>
      </c>
      <c r="L279" s="245"/>
      <c r="M279" s="246" t="s">
        <v>17</v>
      </c>
      <c r="N279" s="247" t="s">
        <v>43</v>
      </c>
      <c r="O279" s="205">
        <v>0</v>
      </c>
      <c r="P279" s="205">
        <f>O279*H279</f>
        <v>0</v>
      </c>
      <c r="Q279" s="205">
        <v>0.00027999999999999998</v>
      </c>
      <c r="R279" s="205">
        <f>Q279*H279</f>
        <v>0.00056559999999999998</v>
      </c>
      <c r="S279" s="205">
        <v>0</v>
      </c>
      <c r="T279" s="206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207" t="s">
        <v>367</v>
      </c>
      <c r="AT279" s="207" t="s">
        <v>364</v>
      </c>
      <c r="AU279" s="207" t="s">
        <v>82</v>
      </c>
      <c r="AY279" s="18" t="s">
        <v>115</v>
      </c>
      <c r="BE279" s="208">
        <f>IF(N279="základní",J279,0)</f>
        <v>109.08</v>
      </c>
      <c r="BF279" s="208">
        <f>IF(N279="snížená",J279,0)</f>
        <v>0</v>
      </c>
      <c r="BG279" s="208">
        <f>IF(N279="zákl. přenesená",J279,0)</f>
        <v>0</v>
      </c>
      <c r="BH279" s="208">
        <f>IF(N279="sníž. přenesená",J279,0)</f>
        <v>0</v>
      </c>
      <c r="BI279" s="208">
        <f>IF(N279="nulová",J279,0)</f>
        <v>0</v>
      </c>
      <c r="BJ279" s="18" t="s">
        <v>80</v>
      </c>
      <c r="BK279" s="208">
        <f>ROUND(I279*H279,2)</f>
        <v>109.08</v>
      </c>
      <c r="BL279" s="18" t="s">
        <v>139</v>
      </c>
      <c r="BM279" s="207" t="s">
        <v>561</v>
      </c>
    </row>
    <row r="280" s="13" customFormat="1">
      <c r="A280" s="13"/>
      <c r="B280" s="219"/>
      <c r="C280" s="220"/>
      <c r="D280" s="213" t="s">
        <v>195</v>
      </c>
      <c r="E280" s="220"/>
      <c r="F280" s="222" t="s">
        <v>562</v>
      </c>
      <c r="G280" s="220"/>
      <c r="H280" s="223">
        <v>2.02</v>
      </c>
      <c r="I280" s="220"/>
      <c r="J280" s="220"/>
      <c r="K280" s="220"/>
      <c r="L280" s="224"/>
      <c r="M280" s="225"/>
      <c r="N280" s="226"/>
      <c r="O280" s="226"/>
      <c r="P280" s="226"/>
      <c r="Q280" s="226"/>
      <c r="R280" s="226"/>
      <c r="S280" s="226"/>
      <c r="T280" s="227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28" t="s">
        <v>195</v>
      </c>
      <c r="AU280" s="228" t="s">
        <v>82</v>
      </c>
      <c r="AV280" s="13" t="s">
        <v>82</v>
      </c>
      <c r="AW280" s="13" t="s">
        <v>4</v>
      </c>
      <c r="AX280" s="13" t="s">
        <v>80</v>
      </c>
      <c r="AY280" s="228" t="s">
        <v>115</v>
      </c>
    </row>
    <row r="281" s="2" customFormat="1" ht="24.15" customHeight="1">
      <c r="A281" s="33"/>
      <c r="B281" s="34"/>
      <c r="C281" s="197" t="s">
        <v>563</v>
      </c>
      <c r="D281" s="197" t="s">
        <v>118</v>
      </c>
      <c r="E281" s="198" t="s">
        <v>564</v>
      </c>
      <c r="F281" s="199" t="s">
        <v>565</v>
      </c>
      <c r="G281" s="200" t="s">
        <v>121</v>
      </c>
      <c r="H281" s="201">
        <v>13</v>
      </c>
      <c r="I281" s="202">
        <v>325</v>
      </c>
      <c r="J281" s="202">
        <f>ROUND(I281*H281,2)</f>
        <v>4225</v>
      </c>
      <c r="K281" s="199" t="s">
        <v>122</v>
      </c>
      <c r="L281" s="39"/>
      <c r="M281" s="203" t="s">
        <v>17</v>
      </c>
      <c r="N281" s="204" t="s">
        <v>43</v>
      </c>
      <c r="O281" s="205">
        <v>0.68300000000000005</v>
      </c>
      <c r="P281" s="205">
        <f>O281*H281</f>
        <v>8.8790000000000013</v>
      </c>
      <c r="Q281" s="205">
        <v>0</v>
      </c>
      <c r="R281" s="205">
        <f>Q281*H281</f>
        <v>0</v>
      </c>
      <c r="S281" s="205">
        <v>0</v>
      </c>
      <c r="T281" s="206">
        <f>S281*H281</f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207" t="s">
        <v>139</v>
      </c>
      <c r="AT281" s="207" t="s">
        <v>118</v>
      </c>
      <c r="AU281" s="207" t="s">
        <v>82</v>
      </c>
      <c r="AY281" s="18" t="s">
        <v>115</v>
      </c>
      <c r="BE281" s="208">
        <f>IF(N281="základní",J281,0)</f>
        <v>4225</v>
      </c>
      <c r="BF281" s="208">
        <f>IF(N281="snížená",J281,0)</f>
        <v>0</v>
      </c>
      <c r="BG281" s="208">
        <f>IF(N281="zákl. přenesená",J281,0)</f>
        <v>0</v>
      </c>
      <c r="BH281" s="208">
        <f>IF(N281="sníž. přenesená",J281,0)</f>
        <v>0</v>
      </c>
      <c r="BI281" s="208">
        <f>IF(N281="nulová",J281,0)</f>
        <v>0</v>
      </c>
      <c r="BJ281" s="18" t="s">
        <v>80</v>
      </c>
      <c r="BK281" s="208">
        <f>ROUND(I281*H281,2)</f>
        <v>4225</v>
      </c>
      <c r="BL281" s="18" t="s">
        <v>139</v>
      </c>
      <c r="BM281" s="207" t="s">
        <v>566</v>
      </c>
    </row>
    <row r="282" s="2" customFormat="1">
      <c r="A282" s="33"/>
      <c r="B282" s="34"/>
      <c r="C282" s="35"/>
      <c r="D282" s="209" t="s">
        <v>125</v>
      </c>
      <c r="E282" s="35"/>
      <c r="F282" s="210" t="s">
        <v>567</v>
      </c>
      <c r="G282" s="35"/>
      <c r="H282" s="35"/>
      <c r="I282" s="35"/>
      <c r="J282" s="35"/>
      <c r="K282" s="35"/>
      <c r="L282" s="39"/>
      <c r="M282" s="211"/>
      <c r="N282" s="212"/>
      <c r="O282" s="78"/>
      <c r="P282" s="78"/>
      <c r="Q282" s="78"/>
      <c r="R282" s="78"/>
      <c r="S282" s="78"/>
      <c r="T282" s="79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T282" s="18" t="s">
        <v>125</v>
      </c>
      <c r="AU282" s="18" t="s">
        <v>82</v>
      </c>
    </row>
    <row r="283" s="2" customFormat="1" ht="16.5" customHeight="1">
      <c r="A283" s="33"/>
      <c r="B283" s="34"/>
      <c r="C283" s="239" t="s">
        <v>568</v>
      </c>
      <c r="D283" s="239" t="s">
        <v>364</v>
      </c>
      <c r="E283" s="240" t="s">
        <v>569</v>
      </c>
      <c r="F283" s="241" t="s">
        <v>570</v>
      </c>
      <c r="G283" s="242" t="s">
        <v>121</v>
      </c>
      <c r="H283" s="243">
        <v>5.0499999999999998</v>
      </c>
      <c r="I283" s="244">
        <v>129</v>
      </c>
      <c r="J283" s="244">
        <f>ROUND(I283*H283,2)</f>
        <v>651.45000000000005</v>
      </c>
      <c r="K283" s="241" t="s">
        <v>122</v>
      </c>
      <c r="L283" s="245"/>
      <c r="M283" s="246" t="s">
        <v>17</v>
      </c>
      <c r="N283" s="247" t="s">
        <v>43</v>
      </c>
      <c r="O283" s="205">
        <v>0</v>
      </c>
      <c r="P283" s="205">
        <f>O283*H283</f>
        <v>0</v>
      </c>
      <c r="Q283" s="205">
        <v>0.00054000000000000001</v>
      </c>
      <c r="R283" s="205">
        <f>Q283*H283</f>
        <v>0.0027269999999999998</v>
      </c>
      <c r="S283" s="205">
        <v>0</v>
      </c>
      <c r="T283" s="206">
        <f>S283*H283</f>
        <v>0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207" t="s">
        <v>367</v>
      </c>
      <c r="AT283" s="207" t="s">
        <v>364</v>
      </c>
      <c r="AU283" s="207" t="s">
        <v>82</v>
      </c>
      <c r="AY283" s="18" t="s">
        <v>115</v>
      </c>
      <c r="BE283" s="208">
        <f>IF(N283="základní",J283,0)</f>
        <v>651.45000000000005</v>
      </c>
      <c r="BF283" s="208">
        <f>IF(N283="snížená",J283,0)</f>
        <v>0</v>
      </c>
      <c r="BG283" s="208">
        <f>IF(N283="zákl. přenesená",J283,0)</f>
        <v>0</v>
      </c>
      <c r="BH283" s="208">
        <f>IF(N283="sníž. přenesená",J283,0)</f>
        <v>0</v>
      </c>
      <c r="BI283" s="208">
        <f>IF(N283="nulová",J283,0)</f>
        <v>0</v>
      </c>
      <c r="BJ283" s="18" t="s">
        <v>80</v>
      </c>
      <c r="BK283" s="208">
        <f>ROUND(I283*H283,2)</f>
        <v>651.45000000000005</v>
      </c>
      <c r="BL283" s="18" t="s">
        <v>139</v>
      </c>
      <c r="BM283" s="207" t="s">
        <v>571</v>
      </c>
    </row>
    <row r="284" s="13" customFormat="1">
      <c r="A284" s="13"/>
      <c r="B284" s="219"/>
      <c r="C284" s="220"/>
      <c r="D284" s="213" t="s">
        <v>195</v>
      </c>
      <c r="E284" s="220"/>
      <c r="F284" s="222" t="s">
        <v>572</v>
      </c>
      <c r="G284" s="220"/>
      <c r="H284" s="223">
        <v>5.0499999999999998</v>
      </c>
      <c r="I284" s="220"/>
      <c r="J284" s="220"/>
      <c r="K284" s="220"/>
      <c r="L284" s="224"/>
      <c r="M284" s="225"/>
      <c r="N284" s="226"/>
      <c r="O284" s="226"/>
      <c r="P284" s="226"/>
      <c r="Q284" s="226"/>
      <c r="R284" s="226"/>
      <c r="S284" s="226"/>
      <c r="T284" s="227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28" t="s">
        <v>195</v>
      </c>
      <c r="AU284" s="228" t="s">
        <v>82</v>
      </c>
      <c r="AV284" s="13" t="s">
        <v>82</v>
      </c>
      <c r="AW284" s="13" t="s">
        <v>4</v>
      </c>
      <c r="AX284" s="13" t="s">
        <v>80</v>
      </c>
      <c r="AY284" s="228" t="s">
        <v>115</v>
      </c>
    </row>
    <row r="285" s="2" customFormat="1" ht="16.5" customHeight="1">
      <c r="A285" s="33"/>
      <c r="B285" s="34"/>
      <c r="C285" s="239" t="s">
        <v>573</v>
      </c>
      <c r="D285" s="239" t="s">
        <v>364</v>
      </c>
      <c r="E285" s="240" t="s">
        <v>574</v>
      </c>
      <c r="F285" s="241" t="s">
        <v>575</v>
      </c>
      <c r="G285" s="242" t="s">
        <v>121</v>
      </c>
      <c r="H285" s="243">
        <v>3.0299999999999998</v>
      </c>
      <c r="I285" s="244">
        <v>138</v>
      </c>
      <c r="J285" s="244">
        <f>ROUND(I285*H285,2)</f>
        <v>418.13999999999999</v>
      </c>
      <c r="K285" s="241" t="s">
        <v>122</v>
      </c>
      <c r="L285" s="245"/>
      <c r="M285" s="246" t="s">
        <v>17</v>
      </c>
      <c r="N285" s="247" t="s">
        <v>43</v>
      </c>
      <c r="O285" s="205">
        <v>0</v>
      </c>
      <c r="P285" s="205">
        <f>O285*H285</f>
        <v>0</v>
      </c>
      <c r="Q285" s="205">
        <v>0.00064000000000000005</v>
      </c>
      <c r="R285" s="205">
        <f>Q285*H285</f>
        <v>0.0019392000000000001</v>
      </c>
      <c r="S285" s="205">
        <v>0</v>
      </c>
      <c r="T285" s="206">
        <f>S285*H285</f>
        <v>0</v>
      </c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R285" s="207" t="s">
        <v>367</v>
      </c>
      <c r="AT285" s="207" t="s">
        <v>364</v>
      </c>
      <c r="AU285" s="207" t="s">
        <v>82</v>
      </c>
      <c r="AY285" s="18" t="s">
        <v>115</v>
      </c>
      <c r="BE285" s="208">
        <f>IF(N285="základní",J285,0)</f>
        <v>418.13999999999999</v>
      </c>
      <c r="BF285" s="208">
        <f>IF(N285="snížená",J285,0)</f>
        <v>0</v>
      </c>
      <c r="BG285" s="208">
        <f>IF(N285="zákl. přenesená",J285,0)</f>
        <v>0</v>
      </c>
      <c r="BH285" s="208">
        <f>IF(N285="sníž. přenesená",J285,0)</f>
        <v>0</v>
      </c>
      <c r="BI285" s="208">
        <f>IF(N285="nulová",J285,0)</f>
        <v>0</v>
      </c>
      <c r="BJ285" s="18" t="s">
        <v>80</v>
      </c>
      <c r="BK285" s="208">
        <f>ROUND(I285*H285,2)</f>
        <v>418.13999999999999</v>
      </c>
      <c r="BL285" s="18" t="s">
        <v>139</v>
      </c>
      <c r="BM285" s="207" t="s">
        <v>576</v>
      </c>
    </row>
    <row r="286" s="13" customFormat="1">
      <c r="A286" s="13"/>
      <c r="B286" s="219"/>
      <c r="C286" s="220"/>
      <c r="D286" s="213" t="s">
        <v>195</v>
      </c>
      <c r="E286" s="220"/>
      <c r="F286" s="222" t="s">
        <v>577</v>
      </c>
      <c r="G286" s="220"/>
      <c r="H286" s="223">
        <v>3.0299999999999998</v>
      </c>
      <c r="I286" s="220"/>
      <c r="J286" s="220"/>
      <c r="K286" s="220"/>
      <c r="L286" s="224"/>
      <c r="M286" s="225"/>
      <c r="N286" s="226"/>
      <c r="O286" s="226"/>
      <c r="P286" s="226"/>
      <c r="Q286" s="226"/>
      <c r="R286" s="226"/>
      <c r="S286" s="226"/>
      <c r="T286" s="227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28" t="s">
        <v>195</v>
      </c>
      <c r="AU286" s="228" t="s">
        <v>82</v>
      </c>
      <c r="AV286" s="13" t="s">
        <v>82</v>
      </c>
      <c r="AW286" s="13" t="s">
        <v>4</v>
      </c>
      <c r="AX286" s="13" t="s">
        <v>80</v>
      </c>
      <c r="AY286" s="228" t="s">
        <v>115</v>
      </c>
    </row>
    <row r="287" s="2" customFormat="1" ht="16.5" customHeight="1">
      <c r="A287" s="33"/>
      <c r="B287" s="34"/>
      <c r="C287" s="239" t="s">
        <v>578</v>
      </c>
      <c r="D287" s="239" t="s">
        <v>364</v>
      </c>
      <c r="E287" s="240" t="s">
        <v>579</v>
      </c>
      <c r="F287" s="241" t="s">
        <v>580</v>
      </c>
      <c r="G287" s="242" t="s">
        <v>121</v>
      </c>
      <c r="H287" s="243">
        <v>3.0299999999999998</v>
      </c>
      <c r="I287" s="244">
        <v>129</v>
      </c>
      <c r="J287" s="244">
        <f>ROUND(I287*H287,2)</f>
        <v>390.87</v>
      </c>
      <c r="K287" s="241" t="s">
        <v>122</v>
      </c>
      <c r="L287" s="245"/>
      <c r="M287" s="246" t="s">
        <v>17</v>
      </c>
      <c r="N287" s="247" t="s">
        <v>43</v>
      </c>
      <c r="O287" s="205">
        <v>0</v>
      </c>
      <c r="P287" s="205">
        <f>O287*H287</f>
        <v>0</v>
      </c>
      <c r="Q287" s="205">
        <v>0.00064999999999999997</v>
      </c>
      <c r="R287" s="205">
        <f>Q287*H287</f>
        <v>0.0019694999999999999</v>
      </c>
      <c r="S287" s="205">
        <v>0</v>
      </c>
      <c r="T287" s="206">
        <f>S287*H287</f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207" t="s">
        <v>367</v>
      </c>
      <c r="AT287" s="207" t="s">
        <v>364</v>
      </c>
      <c r="AU287" s="207" t="s">
        <v>82</v>
      </c>
      <c r="AY287" s="18" t="s">
        <v>115</v>
      </c>
      <c r="BE287" s="208">
        <f>IF(N287="základní",J287,0)</f>
        <v>390.87</v>
      </c>
      <c r="BF287" s="208">
        <f>IF(N287="snížená",J287,0)</f>
        <v>0</v>
      </c>
      <c r="BG287" s="208">
        <f>IF(N287="zákl. přenesená",J287,0)</f>
        <v>0</v>
      </c>
      <c r="BH287" s="208">
        <f>IF(N287="sníž. přenesená",J287,0)</f>
        <v>0</v>
      </c>
      <c r="BI287" s="208">
        <f>IF(N287="nulová",J287,0)</f>
        <v>0</v>
      </c>
      <c r="BJ287" s="18" t="s">
        <v>80</v>
      </c>
      <c r="BK287" s="208">
        <f>ROUND(I287*H287,2)</f>
        <v>390.87</v>
      </c>
      <c r="BL287" s="18" t="s">
        <v>139</v>
      </c>
      <c r="BM287" s="207" t="s">
        <v>581</v>
      </c>
    </row>
    <row r="288" s="13" customFormat="1">
      <c r="A288" s="13"/>
      <c r="B288" s="219"/>
      <c r="C288" s="220"/>
      <c r="D288" s="213" t="s">
        <v>195</v>
      </c>
      <c r="E288" s="220"/>
      <c r="F288" s="222" t="s">
        <v>577</v>
      </c>
      <c r="G288" s="220"/>
      <c r="H288" s="223">
        <v>3.0299999999999998</v>
      </c>
      <c r="I288" s="220"/>
      <c r="J288" s="220"/>
      <c r="K288" s="220"/>
      <c r="L288" s="224"/>
      <c r="M288" s="225"/>
      <c r="N288" s="226"/>
      <c r="O288" s="226"/>
      <c r="P288" s="226"/>
      <c r="Q288" s="226"/>
      <c r="R288" s="226"/>
      <c r="S288" s="226"/>
      <c r="T288" s="227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28" t="s">
        <v>195</v>
      </c>
      <c r="AU288" s="228" t="s">
        <v>82</v>
      </c>
      <c r="AV288" s="13" t="s">
        <v>82</v>
      </c>
      <c r="AW288" s="13" t="s">
        <v>4</v>
      </c>
      <c r="AX288" s="13" t="s">
        <v>80</v>
      </c>
      <c r="AY288" s="228" t="s">
        <v>115</v>
      </c>
    </row>
    <row r="289" s="2" customFormat="1" ht="16.5" customHeight="1">
      <c r="A289" s="33"/>
      <c r="B289" s="34"/>
      <c r="C289" s="239" t="s">
        <v>582</v>
      </c>
      <c r="D289" s="239" t="s">
        <v>364</v>
      </c>
      <c r="E289" s="240" t="s">
        <v>583</v>
      </c>
      <c r="F289" s="241" t="s">
        <v>584</v>
      </c>
      <c r="G289" s="242" t="s">
        <v>121</v>
      </c>
      <c r="H289" s="243">
        <v>2.02</v>
      </c>
      <c r="I289" s="244">
        <v>171</v>
      </c>
      <c r="J289" s="244">
        <f>ROUND(I289*H289,2)</f>
        <v>345.42000000000002</v>
      </c>
      <c r="K289" s="241" t="s">
        <v>122</v>
      </c>
      <c r="L289" s="245"/>
      <c r="M289" s="246" t="s">
        <v>17</v>
      </c>
      <c r="N289" s="247" t="s">
        <v>43</v>
      </c>
      <c r="O289" s="205">
        <v>0</v>
      </c>
      <c r="P289" s="205">
        <f>O289*H289</f>
        <v>0</v>
      </c>
      <c r="Q289" s="205">
        <v>0.00088000000000000003</v>
      </c>
      <c r="R289" s="205">
        <f>Q289*H289</f>
        <v>0.0017776000000000001</v>
      </c>
      <c r="S289" s="205">
        <v>0</v>
      </c>
      <c r="T289" s="206">
        <f>S289*H289</f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207" t="s">
        <v>367</v>
      </c>
      <c r="AT289" s="207" t="s">
        <v>364</v>
      </c>
      <c r="AU289" s="207" t="s">
        <v>82</v>
      </c>
      <c r="AY289" s="18" t="s">
        <v>115</v>
      </c>
      <c r="BE289" s="208">
        <f>IF(N289="základní",J289,0)</f>
        <v>345.42000000000002</v>
      </c>
      <c r="BF289" s="208">
        <f>IF(N289="snížená",J289,0)</f>
        <v>0</v>
      </c>
      <c r="BG289" s="208">
        <f>IF(N289="zákl. přenesená",J289,0)</f>
        <v>0</v>
      </c>
      <c r="BH289" s="208">
        <f>IF(N289="sníž. přenesená",J289,0)</f>
        <v>0</v>
      </c>
      <c r="BI289" s="208">
        <f>IF(N289="nulová",J289,0)</f>
        <v>0</v>
      </c>
      <c r="BJ289" s="18" t="s">
        <v>80</v>
      </c>
      <c r="BK289" s="208">
        <f>ROUND(I289*H289,2)</f>
        <v>345.42000000000002</v>
      </c>
      <c r="BL289" s="18" t="s">
        <v>139</v>
      </c>
      <c r="BM289" s="207" t="s">
        <v>585</v>
      </c>
    </row>
    <row r="290" s="13" customFormat="1">
      <c r="A290" s="13"/>
      <c r="B290" s="219"/>
      <c r="C290" s="220"/>
      <c r="D290" s="213" t="s">
        <v>195</v>
      </c>
      <c r="E290" s="220"/>
      <c r="F290" s="222" t="s">
        <v>562</v>
      </c>
      <c r="G290" s="220"/>
      <c r="H290" s="223">
        <v>2.02</v>
      </c>
      <c r="I290" s="220"/>
      <c r="J290" s="220"/>
      <c r="K290" s="220"/>
      <c r="L290" s="224"/>
      <c r="M290" s="225"/>
      <c r="N290" s="226"/>
      <c r="O290" s="226"/>
      <c r="P290" s="226"/>
      <c r="Q290" s="226"/>
      <c r="R290" s="226"/>
      <c r="S290" s="226"/>
      <c r="T290" s="227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28" t="s">
        <v>195</v>
      </c>
      <c r="AU290" s="228" t="s">
        <v>82</v>
      </c>
      <c r="AV290" s="13" t="s">
        <v>82</v>
      </c>
      <c r="AW290" s="13" t="s">
        <v>4</v>
      </c>
      <c r="AX290" s="13" t="s">
        <v>80</v>
      </c>
      <c r="AY290" s="228" t="s">
        <v>115</v>
      </c>
    </row>
    <row r="291" s="2" customFormat="1" ht="24.15" customHeight="1">
      <c r="A291" s="33"/>
      <c r="B291" s="34"/>
      <c r="C291" s="197" t="s">
        <v>586</v>
      </c>
      <c r="D291" s="197" t="s">
        <v>118</v>
      </c>
      <c r="E291" s="198" t="s">
        <v>587</v>
      </c>
      <c r="F291" s="199" t="s">
        <v>588</v>
      </c>
      <c r="G291" s="200" t="s">
        <v>121</v>
      </c>
      <c r="H291" s="201">
        <v>4</v>
      </c>
      <c r="I291" s="202">
        <v>547</v>
      </c>
      <c r="J291" s="202">
        <f>ROUND(I291*H291,2)</f>
        <v>2188</v>
      </c>
      <c r="K291" s="199" t="s">
        <v>122</v>
      </c>
      <c r="L291" s="39"/>
      <c r="M291" s="203" t="s">
        <v>17</v>
      </c>
      <c r="N291" s="204" t="s">
        <v>43</v>
      </c>
      <c r="O291" s="205">
        <v>1.1319999999999999</v>
      </c>
      <c r="P291" s="205">
        <f>O291*H291</f>
        <v>4.5279999999999996</v>
      </c>
      <c r="Q291" s="205">
        <v>0</v>
      </c>
      <c r="R291" s="205">
        <f>Q291*H291</f>
        <v>0</v>
      </c>
      <c r="S291" s="205">
        <v>0</v>
      </c>
      <c r="T291" s="206">
        <f>S291*H291</f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207" t="s">
        <v>139</v>
      </c>
      <c r="AT291" s="207" t="s">
        <v>118</v>
      </c>
      <c r="AU291" s="207" t="s">
        <v>82</v>
      </c>
      <c r="AY291" s="18" t="s">
        <v>115</v>
      </c>
      <c r="BE291" s="208">
        <f>IF(N291="základní",J291,0)</f>
        <v>2188</v>
      </c>
      <c r="BF291" s="208">
        <f>IF(N291="snížená",J291,0)</f>
        <v>0</v>
      </c>
      <c r="BG291" s="208">
        <f>IF(N291="zákl. přenesená",J291,0)</f>
        <v>0</v>
      </c>
      <c r="BH291" s="208">
        <f>IF(N291="sníž. přenesená",J291,0)</f>
        <v>0</v>
      </c>
      <c r="BI291" s="208">
        <f>IF(N291="nulová",J291,0)</f>
        <v>0</v>
      </c>
      <c r="BJ291" s="18" t="s">
        <v>80</v>
      </c>
      <c r="BK291" s="208">
        <f>ROUND(I291*H291,2)</f>
        <v>2188</v>
      </c>
      <c r="BL291" s="18" t="s">
        <v>139</v>
      </c>
      <c r="BM291" s="207" t="s">
        <v>589</v>
      </c>
    </row>
    <row r="292" s="2" customFormat="1">
      <c r="A292" s="33"/>
      <c r="B292" s="34"/>
      <c r="C292" s="35"/>
      <c r="D292" s="209" t="s">
        <v>125</v>
      </c>
      <c r="E292" s="35"/>
      <c r="F292" s="210" t="s">
        <v>590</v>
      </c>
      <c r="G292" s="35"/>
      <c r="H292" s="35"/>
      <c r="I292" s="35"/>
      <c r="J292" s="35"/>
      <c r="K292" s="35"/>
      <c r="L292" s="39"/>
      <c r="M292" s="211"/>
      <c r="N292" s="212"/>
      <c r="O292" s="78"/>
      <c r="P292" s="78"/>
      <c r="Q292" s="78"/>
      <c r="R292" s="78"/>
      <c r="S292" s="78"/>
      <c r="T292" s="79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T292" s="18" t="s">
        <v>125</v>
      </c>
      <c r="AU292" s="18" t="s">
        <v>82</v>
      </c>
    </row>
    <row r="293" s="2" customFormat="1" ht="16.5" customHeight="1">
      <c r="A293" s="33"/>
      <c r="B293" s="34"/>
      <c r="C293" s="239" t="s">
        <v>591</v>
      </c>
      <c r="D293" s="239" t="s">
        <v>364</v>
      </c>
      <c r="E293" s="240" t="s">
        <v>592</v>
      </c>
      <c r="F293" s="241" t="s">
        <v>593</v>
      </c>
      <c r="G293" s="242" t="s">
        <v>121</v>
      </c>
      <c r="H293" s="243">
        <v>1.01</v>
      </c>
      <c r="I293" s="244">
        <v>290</v>
      </c>
      <c r="J293" s="244">
        <f>ROUND(I293*H293,2)</f>
        <v>292.89999999999998</v>
      </c>
      <c r="K293" s="241" t="s">
        <v>122</v>
      </c>
      <c r="L293" s="245"/>
      <c r="M293" s="246" t="s">
        <v>17</v>
      </c>
      <c r="N293" s="247" t="s">
        <v>43</v>
      </c>
      <c r="O293" s="205">
        <v>0</v>
      </c>
      <c r="P293" s="205">
        <f>O293*H293</f>
        <v>0</v>
      </c>
      <c r="Q293" s="205">
        <v>0.00125</v>
      </c>
      <c r="R293" s="205">
        <f>Q293*H293</f>
        <v>0.0012625</v>
      </c>
      <c r="S293" s="205">
        <v>0</v>
      </c>
      <c r="T293" s="206">
        <f>S293*H293</f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207" t="s">
        <v>367</v>
      </c>
      <c r="AT293" s="207" t="s">
        <v>364</v>
      </c>
      <c r="AU293" s="207" t="s">
        <v>82</v>
      </c>
      <c r="AY293" s="18" t="s">
        <v>115</v>
      </c>
      <c r="BE293" s="208">
        <f>IF(N293="základní",J293,0)</f>
        <v>292.89999999999998</v>
      </c>
      <c r="BF293" s="208">
        <f>IF(N293="snížená",J293,0)</f>
        <v>0</v>
      </c>
      <c r="BG293" s="208">
        <f>IF(N293="zákl. přenesená",J293,0)</f>
        <v>0</v>
      </c>
      <c r="BH293" s="208">
        <f>IF(N293="sníž. přenesená",J293,0)</f>
        <v>0</v>
      </c>
      <c r="BI293" s="208">
        <f>IF(N293="nulová",J293,0)</f>
        <v>0</v>
      </c>
      <c r="BJ293" s="18" t="s">
        <v>80</v>
      </c>
      <c r="BK293" s="208">
        <f>ROUND(I293*H293,2)</f>
        <v>292.89999999999998</v>
      </c>
      <c r="BL293" s="18" t="s">
        <v>139</v>
      </c>
      <c r="BM293" s="207" t="s">
        <v>594</v>
      </c>
    </row>
    <row r="294" s="13" customFormat="1">
      <c r="A294" s="13"/>
      <c r="B294" s="219"/>
      <c r="C294" s="220"/>
      <c r="D294" s="213" t="s">
        <v>195</v>
      </c>
      <c r="E294" s="220"/>
      <c r="F294" s="222" t="s">
        <v>553</v>
      </c>
      <c r="G294" s="220"/>
      <c r="H294" s="223">
        <v>1.01</v>
      </c>
      <c r="I294" s="220"/>
      <c r="J294" s="220"/>
      <c r="K294" s="220"/>
      <c r="L294" s="224"/>
      <c r="M294" s="225"/>
      <c r="N294" s="226"/>
      <c r="O294" s="226"/>
      <c r="P294" s="226"/>
      <c r="Q294" s="226"/>
      <c r="R294" s="226"/>
      <c r="S294" s="226"/>
      <c r="T294" s="227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28" t="s">
        <v>195</v>
      </c>
      <c r="AU294" s="228" t="s">
        <v>82</v>
      </c>
      <c r="AV294" s="13" t="s">
        <v>82</v>
      </c>
      <c r="AW294" s="13" t="s">
        <v>4</v>
      </c>
      <c r="AX294" s="13" t="s">
        <v>80</v>
      </c>
      <c r="AY294" s="228" t="s">
        <v>115</v>
      </c>
    </row>
    <row r="295" s="2" customFormat="1" ht="16.5" customHeight="1">
      <c r="A295" s="33"/>
      <c r="B295" s="34"/>
      <c r="C295" s="239" t="s">
        <v>595</v>
      </c>
      <c r="D295" s="239" t="s">
        <v>364</v>
      </c>
      <c r="E295" s="240" t="s">
        <v>596</v>
      </c>
      <c r="F295" s="241" t="s">
        <v>597</v>
      </c>
      <c r="G295" s="242" t="s">
        <v>121</v>
      </c>
      <c r="H295" s="243">
        <v>1.01</v>
      </c>
      <c r="I295" s="244">
        <v>228</v>
      </c>
      <c r="J295" s="244">
        <f>ROUND(I295*H295,2)</f>
        <v>230.28</v>
      </c>
      <c r="K295" s="241" t="s">
        <v>122</v>
      </c>
      <c r="L295" s="245"/>
      <c r="M295" s="246" t="s">
        <v>17</v>
      </c>
      <c r="N295" s="247" t="s">
        <v>43</v>
      </c>
      <c r="O295" s="205">
        <v>0</v>
      </c>
      <c r="P295" s="205">
        <f>O295*H295</f>
        <v>0</v>
      </c>
      <c r="Q295" s="205">
        <v>0.0012800000000000001</v>
      </c>
      <c r="R295" s="205">
        <f>Q295*H295</f>
        <v>0.0012928000000000002</v>
      </c>
      <c r="S295" s="205">
        <v>0</v>
      </c>
      <c r="T295" s="206">
        <f>S295*H295</f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207" t="s">
        <v>367</v>
      </c>
      <c r="AT295" s="207" t="s">
        <v>364</v>
      </c>
      <c r="AU295" s="207" t="s">
        <v>82</v>
      </c>
      <c r="AY295" s="18" t="s">
        <v>115</v>
      </c>
      <c r="BE295" s="208">
        <f>IF(N295="základní",J295,0)</f>
        <v>230.28</v>
      </c>
      <c r="BF295" s="208">
        <f>IF(N295="snížená",J295,0)</f>
        <v>0</v>
      </c>
      <c r="BG295" s="208">
        <f>IF(N295="zákl. přenesená",J295,0)</f>
        <v>0</v>
      </c>
      <c r="BH295" s="208">
        <f>IF(N295="sníž. přenesená",J295,0)</f>
        <v>0</v>
      </c>
      <c r="BI295" s="208">
        <f>IF(N295="nulová",J295,0)</f>
        <v>0</v>
      </c>
      <c r="BJ295" s="18" t="s">
        <v>80</v>
      </c>
      <c r="BK295" s="208">
        <f>ROUND(I295*H295,2)</f>
        <v>230.28</v>
      </c>
      <c r="BL295" s="18" t="s">
        <v>139</v>
      </c>
      <c r="BM295" s="207" t="s">
        <v>598</v>
      </c>
    </row>
    <row r="296" s="13" customFormat="1">
      <c r="A296" s="13"/>
      <c r="B296" s="219"/>
      <c r="C296" s="220"/>
      <c r="D296" s="213" t="s">
        <v>195</v>
      </c>
      <c r="E296" s="220"/>
      <c r="F296" s="222" t="s">
        <v>553</v>
      </c>
      <c r="G296" s="220"/>
      <c r="H296" s="223">
        <v>1.01</v>
      </c>
      <c r="I296" s="220"/>
      <c r="J296" s="220"/>
      <c r="K296" s="220"/>
      <c r="L296" s="224"/>
      <c r="M296" s="225"/>
      <c r="N296" s="226"/>
      <c r="O296" s="226"/>
      <c r="P296" s="226"/>
      <c r="Q296" s="226"/>
      <c r="R296" s="226"/>
      <c r="S296" s="226"/>
      <c r="T296" s="227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28" t="s">
        <v>195</v>
      </c>
      <c r="AU296" s="228" t="s">
        <v>82</v>
      </c>
      <c r="AV296" s="13" t="s">
        <v>82</v>
      </c>
      <c r="AW296" s="13" t="s">
        <v>4</v>
      </c>
      <c r="AX296" s="13" t="s">
        <v>80</v>
      </c>
      <c r="AY296" s="228" t="s">
        <v>115</v>
      </c>
    </row>
    <row r="297" s="2" customFormat="1" ht="21.75" customHeight="1">
      <c r="A297" s="33"/>
      <c r="B297" s="34"/>
      <c r="C297" s="239" t="s">
        <v>599</v>
      </c>
      <c r="D297" s="239" t="s">
        <v>364</v>
      </c>
      <c r="E297" s="240" t="s">
        <v>600</v>
      </c>
      <c r="F297" s="241" t="s">
        <v>601</v>
      </c>
      <c r="G297" s="242" t="s">
        <v>121</v>
      </c>
      <c r="H297" s="243">
        <v>2.02</v>
      </c>
      <c r="I297" s="244">
        <v>581</v>
      </c>
      <c r="J297" s="244">
        <f>ROUND(I297*H297,2)</f>
        <v>1173.6199999999999</v>
      </c>
      <c r="K297" s="241" t="s">
        <v>17</v>
      </c>
      <c r="L297" s="245"/>
      <c r="M297" s="246" t="s">
        <v>17</v>
      </c>
      <c r="N297" s="247" t="s">
        <v>43</v>
      </c>
      <c r="O297" s="205">
        <v>0</v>
      </c>
      <c r="P297" s="205">
        <f>O297*H297</f>
        <v>0</v>
      </c>
      <c r="Q297" s="205">
        <v>0.0014</v>
      </c>
      <c r="R297" s="205">
        <f>Q297*H297</f>
        <v>0.0028279999999999998</v>
      </c>
      <c r="S297" s="205">
        <v>0</v>
      </c>
      <c r="T297" s="206">
        <f>S297*H297</f>
        <v>0</v>
      </c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R297" s="207" t="s">
        <v>367</v>
      </c>
      <c r="AT297" s="207" t="s">
        <v>364</v>
      </c>
      <c r="AU297" s="207" t="s">
        <v>82</v>
      </c>
      <c r="AY297" s="18" t="s">
        <v>115</v>
      </c>
      <c r="BE297" s="208">
        <f>IF(N297="základní",J297,0)</f>
        <v>1173.6199999999999</v>
      </c>
      <c r="BF297" s="208">
        <f>IF(N297="snížená",J297,0)</f>
        <v>0</v>
      </c>
      <c r="BG297" s="208">
        <f>IF(N297="zákl. přenesená",J297,0)</f>
        <v>0</v>
      </c>
      <c r="BH297" s="208">
        <f>IF(N297="sníž. přenesená",J297,0)</f>
        <v>0</v>
      </c>
      <c r="BI297" s="208">
        <f>IF(N297="nulová",J297,0)</f>
        <v>0</v>
      </c>
      <c r="BJ297" s="18" t="s">
        <v>80</v>
      </c>
      <c r="BK297" s="208">
        <f>ROUND(I297*H297,2)</f>
        <v>1173.6199999999999</v>
      </c>
      <c r="BL297" s="18" t="s">
        <v>139</v>
      </c>
      <c r="BM297" s="207" t="s">
        <v>602</v>
      </c>
    </row>
    <row r="298" s="13" customFormat="1">
      <c r="A298" s="13"/>
      <c r="B298" s="219"/>
      <c r="C298" s="220"/>
      <c r="D298" s="213" t="s">
        <v>195</v>
      </c>
      <c r="E298" s="220"/>
      <c r="F298" s="222" t="s">
        <v>562</v>
      </c>
      <c r="G298" s="220"/>
      <c r="H298" s="223">
        <v>2.02</v>
      </c>
      <c r="I298" s="220"/>
      <c r="J298" s="220"/>
      <c r="K298" s="220"/>
      <c r="L298" s="224"/>
      <c r="M298" s="225"/>
      <c r="N298" s="226"/>
      <c r="O298" s="226"/>
      <c r="P298" s="226"/>
      <c r="Q298" s="226"/>
      <c r="R298" s="226"/>
      <c r="S298" s="226"/>
      <c r="T298" s="227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28" t="s">
        <v>195</v>
      </c>
      <c r="AU298" s="228" t="s">
        <v>82</v>
      </c>
      <c r="AV298" s="13" t="s">
        <v>82</v>
      </c>
      <c r="AW298" s="13" t="s">
        <v>4</v>
      </c>
      <c r="AX298" s="13" t="s">
        <v>80</v>
      </c>
      <c r="AY298" s="228" t="s">
        <v>115</v>
      </c>
    </row>
    <row r="299" s="2" customFormat="1" ht="24.15" customHeight="1">
      <c r="A299" s="33"/>
      <c r="B299" s="34"/>
      <c r="C299" s="197" t="s">
        <v>603</v>
      </c>
      <c r="D299" s="197" t="s">
        <v>118</v>
      </c>
      <c r="E299" s="198" t="s">
        <v>604</v>
      </c>
      <c r="F299" s="199" t="s">
        <v>605</v>
      </c>
      <c r="G299" s="200" t="s">
        <v>121</v>
      </c>
      <c r="H299" s="201">
        <v>1</v>
      </c>
      <c r="I299" s="202">
        <v>325</v>
      </c>
      <c r="J299" s="202">
        <f>ROUND(I299*H299,2)</f>
        <v>325</v>
      </c>
      <c r="K299" s="199" t="s">
        <v>122</v>
      </c>
      <c r="L299" s="39"/>
      <c r="M299" s="203" t="s">
        <v>17</v>
      </c>
      <c r="N299" s="204" t="s">
        <v>43</v>
      </c>
      <c r="O299" s="205">
        <v>0.68300000000000005</v>
      </c>
      <c r="P299" s="205">
        <f>O299*H299</f>
        <v>0.68300000000000005</v>
      </c>
      <c r="Q299" s="205">
        <v>0</v>
      </c>
      <c r="R299" s="205">
        <f>Q299*H299</f>
        <v>0</v>
      </c>
      <c r="S299" s="205">
        <v>0</v>
      </c>
      <c r="T299" s="206">
        <f>S299*H299</f>
        <v>0</v>
      </c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R299" s="207" t="s">
        <v>139</v>
      </c>
      <c r="AT299" s="207" t="s">
        <v>118</v>
      </c>
      <c r="AU299" s="207" t="s">
        <v>82</v>
      </c>
      <c r="AY299" s="18" t="s">
        <v>115</v>
      </c>
      <c r="BE299" s="208">
        <f>IF(N299="základní",J299,0)</f>
        <v>325</v>
      </c>
      <c r="BF299" s="208">
        <f>IF(N299="snížená",J299,0)</f>
        <v>0</v>
      </c>
      <c r="BG299" s="208">
        <f>IF(N299="zákl. přenesená",J299,0)</f>
        <v>0</v>
      </c>
      <c r="BH299" s="208">
        <f>IF(N299="sníž. přenesená",J299,0)</f>
        <v>0</v>
      </c>
      <c r="BI299" s="208">
        <f>IF(N299="nulová",J299,0)</f>
        <v>0</v>
      </c>
      <c r="BJ299" s="18" t="s">
        <v>80</v>
      </c>
      <c r="BK299" s="208">
        <f>ROUND(I299*H299,2)</f>
        <v>325</v>
      </c>
      <c r="BL299" s="18" t="s">
        <v>139</v>
      </c>
      <c r="BM299" s="207" t="s">
        <v>606</v>
      </c>
    </row>
    <row r="300" s="2" customFormat="1">
      <c r="A300" s="33"/>
      <c r="B300" s="34"/>
      <c r="C300" s="35"/>
      <c r="D300" s="209" t="s">
        <v>125</v>
      </c>
      <c r="E300" s="35"/>
      <c r="F300" s="210" t="s">
        <v>607</v>
      </c>
      <c r="G300" s="35"/>
      <c r="H300" s="35"/>
      <c r="I300" s="35"/>
      <c r="J300" s="35"/>
      <c r="K300" s="35"/>
      <c r="L300" s="39"/>
      <c r="M300" s="211"/>
      <c r="N300" s="212"/>
      <c r="O300" s="78"/>
      <c r="P300" s="78"/>
      <c r="Q300" s="78"/>
      <c r="R300" s="78"/>
      <c r="S300" s="78"/>
      <c r="T300" s="79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T300" s="18" t="s">
        <v>125</v>
      </c>
      <c r="AU300" s="18" t="s">
        <v>82</v>
      </c>
    </row>
    <row r="301" s="2" customFormat="1" ht="16.5" customHeight="1">
      <c r="A301" s="33"/>
      <c r="B301" s="34"/>
      <c r="C301" s="239" t="s">
        <v>387</v>
      </c>
      <c r="D301" s="239" t="s">
        <v>364</v>
      </c>
      <c r="E301" s="240" t="s">
        <v>608</v>
      </c>
      <c r="F301" s="241" t="s">
        <v>609</v>
      </c>
      <c r="G301" s="242" t="s">
        <v>121</v>
      </c>
      <c r="H301" s="243">
        <v>1.01</v>
      </c>
      <c r="I301" s="244">
        <v>912</v>
      </c>
      <c r="J301" s="244">
        <f>ROUND(I301*H301,2)</f>
        <v>921.12</v>
      </c>
      <c r="K301" s="241" t="s">
        <v>17</v>
      </c>
      <c r="L301" s="245"/>
      <c r="M301" s="246" t="s">
        <v>17</v>
      </c>
      <c r="N301" s="247" t="s">
        <v>43</v>
      </c>
      <c r="O301" s="205">
        <v>0</v>
      </c>
      <c r="P301" s="205">
        <f>O301*H301</f>
        <v>0</v>
      </c>
      <c r="Q301" s="205">
        <v>0.0016999999999999999</v>
      </c>
      <c r="R301" s="205">
        <f>Q301*H301</f>
        <v>0.001717</v>
      </c>
      <c r="S301" s="205">
        <v>0</v>
      </c>
      <c r="T301" s="206">
        <f>S301*H301</f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207" t="s">
        <v>367</v>
      </c>
      <c r="AT301" s="207" t="s">
        <v>364</v>
      </c>
      <c r="AU301" s="207" t="s">
        <v>82</v>
      </c>
      <c r="AY301" s="18" t="s">
        <v>115</v>
      </c>
      <c r="BE301" s="208">
        <f>IF(N301="základní",J301,0)</f>
        <v>921.12</v>
      </c>
      <c r="BF301" s="208">
        <f>IF(N301="snížená",J301,0)</f>
        <v>0</v>
      </c>
      <c r="BG301" s="208">
        <f>IF(N301="zákl. přenesená",J301,0)</f>
        <v>0</v>
      </c>
      <c r="BH301" s="208">
        <f>IF(N301="sníž. přenesená",J301,0)</f>
        <v>0</v>
      </c>
      <c r="BI301" s="208">
        <f>IF(N301="nulová",J301,0)</f>
        <v>0</v>
      </c>
      <c r="BJ301" s="18" t="s">
        <v>80</v>
      </c>
      <c r="BK301" s="208">
        <f>ROUND(I301*H301,2)</f>
        <v>921.12</v>
      </c>
      <c r="BL301" s="18" t="s">
        <v>139</v>
      </c>
      <c r="BM301" s="207" t="s">
        <v>610</v>
      </c>
    </row>
    <row r="302" s="2" customFormat="1">
      <c r="A302" s="33"/>
      <c r="B302" s="34"/>
      <c r="C302" s="35"/>
      <c r="D302" s="213" t="s">
        <v>127</v>
      </c>
      <c r="E302" s="35"/>
      <c r="F302" s="214" t="s">
        <v>611</v>
      </c>
      <c r="G302" s="35"/>
      <c r="H302" s="35"/>
      <c r="I302" s="35"/>
      <c r="J302" s="35"/>
      <c r="K302" s="35"/>
      <c r="L302" s="39"/>
      <c r="M302" s="211"/>
      <c r="N302" s="212"/>
      <c r="O302" s="78"/>
      <c r="P302" s="78"/>
      <c r="Q302" s="78"/>
      <c r="R302" s="78"/>
      <c r="S302" s="78"/>
      <c r="T302" s="79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T302" s="18" t="s">
        <v>127</v>
      </c>
      <c r="AU302" s="18" t="s">
        <v>82</v>
      </c>
    </row>
    <row r="303" s="13" customFormat="1">
      <c r="A303" s="13"/>
      <c r="B303" s="219"/>
      <c r="C303" s="220"/>
      <c r="D303" s="213" t="s">
        <v>195</v>
      </c>
      <c r="E303" s="220"/>
      <c r="F303" s="222" t="s">
        <v>553</v>
      </c>
      <c r="G303" s="220"/>
      <c r="H303" s="223">
        <v>1.01</v>
      </c>
      <c r="I303" s="220"/>
      <c r="J303" s="220"/>
      <c r="K303" s="220"/>
      <c r="L303" s="224"/>
      <c r="M303" s="225"/>
      <c r="N303" s="226"/>
      <c r="O303" s="226"/>
      <c r="P303" s="226"/>
      <c r="Q303" s="226"/>
      <c r="R303" s="226"/>
      <c r="S303" s="226"/>
      <c r="T303" s="227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28" t="s">
        <v>195</v>
      </c>
      <c r="AU303" s="228" t="s">
        <v>82</v>
      </c>
      <c r="AV303" s="13" t="s">
        <v>82</v>
      </c>
      <c r="AW303" s="13" t="s">
        <v>4</v>
      </c>
      <c r="AX303" s="13" t="s">
        <v>80</v>
      </c>
      <c r="AY303" s="228" t="s">
        <v>115</v>
      </c>
    </row>
    <row r="304" s="2" customFormat="1" ht="24.15" customHeight="1">
      <c r="A304" s="33"/>
      <c r="B304" s="34"/>
      <c r="C304" s="197" t="s">
        <v>612</v>
      </c>
      <c r="D304" s="197" t="s">
        <v>118</v>
      </c>
      <c r="E304" s="198" t="s">
        <v>613</v>
      </c>
      <c r="F304" s="199" t="s">
        <v>614</v>
      </c>
      <c r="G304" s="200" t="s">
        <v>121</v>
      </c>
      <c r="H304" s="201">
        <v>2</v>
      </c>
      <c r="I304" s="202">
        <v>353</v>
      </c>
      <c r="J304" s="202">
        <f>ROUND(I304*H304,2)</f>
        <v>706</v>
      </c>
      <c r="K304" s="199" t="s">
        <v>122</v>
      </c>
      <c r="L304" s="39"/>
      <c r="M304" s="203" t="s">
        <v>17</v>
      </c>
      <c r="N304" s="204" t="s">
        <v>43</v>
      </c>
      <c r="O304" s="205">
        <v>0.745</v>
      </c>
      <c r="P304" s="205">
        <f>O304*H304</f>
        <v>1.49</v>
      </c>
      <c r="Q304" s="205">
        <v>0</v>
      </c>
      <c r="R304" s="205">
        <f>Q304*H304</f>
        <v>0</v>
      </c>
      <c r="S304" s="205">
        <v>0</v>
      </c>
      <c r="T304" s="206">
        <f>S304*H304</f>
        <v>0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R304" s="207" t="s">
        <v>139</v>
      </c>
      <c r="AT304" s="207" t="s">
        <v>118</v>
      </c>
      <c r="AU304" s="207" t="s">
        <v>82</v>
      </c>
      <c r="AY304" s="18" t="s">
        <v>115</v>
      </c>
      <c r="BE304" s="208">
        <f>IF(N304="základní",J304,0)</f>
        <v>706</v>
      </c>
      <c r="BF304" s="208">
        <f>IF(N304="snížená",J304,0)</f>
        <v>0</v>
      </c>
      <c r="BG304" s="208">
        <f>IF(N304="zákl. přenesená",J304,0)</f>
        <v>0</v>
      </c>
      <c r="BH304" s="208">
        <f>IF(N304="sníž. přenesená",J304,0)</f>
        <v>0</v>
      </c>
      <c r="BI304" s="208">
        <f>IF(N304="nulová",J304,0)</f>
        <v>0</v>
      </c>
      <c r="BJ304" s="18" t="s">
        <v>80</v>
      </c>
      <c r="BK304" s="208">
        <f>ROUND(I304*H304,2)</f>
        <v>706</v>
      </c>
      <c r="BL304" s="18" t="s">
        <v>139</v>
      </c>
      <c r="BM304" s="207" t="s">
        <v>615</v>
      </c>
    </row>
    <row r="305" s="2" customFormat="1">
      <c r="A305" s="33"/>
      <c r="B305" s="34"/>
      <c r="C305" s="35"/>
      <c r="D305" s="209" t="s">
        <v>125</v>
      </c>
      <c r="E305" s="35"/>
      <c r="F305" s="210" t="s">
        <v>616</v>
      </c>
      <c r="G305" s="35"/>
      <c r="H305" s="35"/>
      <c r="I305" s="35"/>
      <c r="J305" s="35"/>
      <c r="K305" s="35"/>
      <c r="L305" s="39"/>
      <c r="M305" s="211"/>
      <c r="N305" s="212"/>
      <c r="O305" s="78"/>
      <c r="P305" s="78"/>
      <c r="Q305" s="78"/>
      <c r="R305" s="78"/>
      <c r="S305" s="78"/>
      <c r="T305" s="79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T305" s="18" t="s">
        <v>125</v>
      </c>
      <c r="AU305" s="18" t="s">
        <v>82</v>
      </c>
    </row>
    <row r="306" s="13" customFormat="1">
      <c r="A306" s="13"/>
      <c r="B306" s="219"/>
      <c r="C306" s="220"/>
      <c r="D306" s="213" t="s">
        <v>195</v>
      </c>
      <c r="E306" s="221" t="s">
        <v>17</v>
      </c>
      <c r="F306" s="222" t="s">
        <v>82</v>
      </c>
      <c r="G306" s="220"/>
      <c r="H306" s="223">
        <v>2</v>
      </c>
      <c r="I306" s="220"/>
      <c r="J306" s="220"/>
      <c r="K306" s="220"/>
      <c r="L306" s="224"/>
      <c r="M306" s="225"/>
      <c r="N306" s="226"/>
      <c r="O306" s="226"/>
      <c r="P306" s="226"/>
      <c r="Q306" s="226"/>
      <c r="R306" s="226"/>
      <c r="S306" s="226"/>
      <c r="T306" s="227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28" t="s">
        <v>195</v>
      </c>
      <c r="AU306" s="228" t="s">
        <v>82</v>
      </c>
      <c r="AV306" s="13" t="s">
        <v>82</v>
      </c>
      <c r="AW306" s="13" t="s">
        <v>34</v>
      </c>
      <c r="AX306" s="13" t="s">
        <v>80</v>
      </c>
      <c r="AY306" s="228" t="s">
        <v>115</v>
      </c>
    </row>
    <row r="307" s="2" customFormat="1" ht="16.5" customHeight="1">
      <c r="A307" s="33"/>
      <c r="B307" s="34"/>
      <c r="C307" s="239" t="s">
        <v>617</v>
      </c>
      <c r="D307" s="239" t="s">
        <v>364</v>
      </c>
      <c r="E307" s="240" t="s">
        <v>618</v>
      </c>
      <c r="F307" s="241" t="s">
        <v>619</v>
      </c>
      <c r="G307" s="242" t="s">
        <v>121</v>
      </c>
      <c r="H307" s="243">
        <v>2.02</v>
      </c>
      <c r="I307" s="244">
        <v>337</v>
      </c>
      <c r="J307" s="244">
        <f>ROUND(I307*H307,2)</f>
        <v>680.74000000000001</v>
      </c>
      <c r="K307" s="241" t="s">
        <v>122</v>
      </c>
      <c r="L307" s="245"/>
      <c r="M307" s="246" t="s">
        <v>17</v>
      </c>
      <c r="N307" s="247" t="s">
        <v>43</v>
      </c>
      <c r="O307" s="205">
        <v>0</v>
      </c>
      <c r="P307" s="205">
        <f>O307*H307</f>
        <v>0</v>
      </c>
      <c r="Q307" s="205">
        <v>0.00167</v>
      </c>
      <c r="R307" s="205">
        <f>Q307*H307</f>
        <v>0.0033733999999999999</v>
      </c>
      <c r="S307" s="205">
        <v>0</v>
      </c>
      <c r="T307" s="206">
        <f>S307*H307</f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207" t="s">
        <v>367</v>
      </c>
      <c r="AT307" s="207" t="s">
        <v>364</v>
      </c>
      <c r="AU307" s="207" t="s">
        <v>82</v>
      </c>
      <c r="AY307" s="18" t="s">
        <v>115</v>
      </c>
      <c r="BE307" s="208">
        <f>IF(N307="základní",J307,0)</f>
        <v>680.74000000000001</v>
      </c>
      <c r="BF307" s="208">
        <f>IF(N307="snížená",J307,0)</f>
        <v>0</v>
      </c>
      <c r="BG307" s="208">
        <f>IF(N307="zákl. přenesená",J307,0)</f>
        <v>0</v>
      </c>
      <c r="BH307" s="208">
        <f>IF(N307="sníž. přenesená",J307,0)</f>
        <v>0</v>
      </c>
      <c r="BI307" s="208">
        <f>IF(N307="nulová",J307,0)</f>
        <v>0</v>
      </c>
      <c r="BJ307" s="18" t="s">
        <v>80</v>
      </c>
      <c r="BK307" s="208">
        <f>ROUND(I307*H307,2)</f>
        <v>680.74000000000001</v>
      </c>
      <c r="BL307" s="18" t="s">
        <v>139</v>
      </c>
      <c r="BM307" s="207" t="s">
        <v>620</v>
      </c>
    </row>
    <row r="308" s="13" customFormat="1">
      <c r="A308" s="13"/>
      <c r="B308" s="219"/>
      <c r="C308" s="220"/>
      <c r="D308" s="213" t="s">
        <v>195</v>
      </c>
      <c r="E308" s="220"/>
      <c r="F308" s="222" t="s">
        <v>562</v>
      </c>
      <c r="G308" s="220"/>
      <c r="H308" s="223">
        <v>2.02</v>
      </c>
      <c r="I308" s="220"/>
      <c r="J308" s="220"/>
      <c r="K308" s="220"/>
      <c r="L308" s="224"/>
      <c r="M308" s="225"/>
      <c r="N308" s="226"/>
      <c r="O308" s="226"/>
      <c r="P308" s="226"/>
      <c r="Q308" s="226"/>
      <c r="R308" s="226"/>
      <c r="S308" s="226"/>
      <c r="T308" s="227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28" t="s">
        <v>195</v>
      </c>
      <c r="AU308" s="228" t="s">
        <v>82</v>
      </c>
      <c r="AV308" s="13" t="s">
        <v>82</v>
      </c>
      <c r="AW308" s="13" t="s">
        <v>4</v>
      </c>
      <c r="AX308" s="13" t="s">
        <v>80</v>
      </c>
      <c r="AY308" s="228" t="s">
        <v>115</v>
      </c>
    </row>
    <row r="309" s="2" customFormat="1" ht="24.15" customHeight="1">
      <c r="A309" s="33"/>
      <c r="B309" s="34"/>
      <c r="C309" s="197" t="s">
        <v>621</v>
      </c>
      <c r="D309" s="197" t="s">
        <v>118</v>
      </c>
      <c r="E309" s="198" t="s">
        <v>622</v>
      </c>
      <c r="F309" s="199" t="s">
        <v>623</v>
      </c>
      <c r="G309" s="200" t="s">
        <v>121</v>
      </c>
      <c r="H309" s="201">
        <v>5</v>
      </c>
      <c r="I309" s="202">
        <v>587</v>
      </c>
      <c r="J309" s="202">
        <f>ROUND(I309*H309,2)</f>
        <v>2935</v>
      </c>
      <c r="K309" s="199" t="s">
        <v>122</v>
      </c>
      <c r="L309" s="39"/>
      <c r="M309" s="203" t="s">
        <v>17</v>
      </c>
      <c r="N309" s="204" t="s">
        <v>43</v>
      </c>
      <c r="O309" s="205">
        <v>1.2170000000000001</v>
      </c>
      <c r="P309" s="205">
        <f>O309*H309</f>
        <v>6.0850000000000009</v>
      </c>
      <c r="Q309" s="205">
        <v>0</v>
      </c>
      <c r="R309" s="205">
        <f>Q309*H309</f>
        <v>0</v>
      </c>
      <c r="S309" s="205">
        <v>0</v>
      </c>
      <c r="T309" s="206">
        <f>S309*H309</f>
        <v>0</v>
      </c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R309" s="207" t="s">
        <v>139</v>
      </c>
      <c r="AT309" s="207" t="s">
        <v>118</v>
      </c>
      <c r="AU309" s="207" t="s">
        <v>82</v>
      </c>
      <c r="AY309" s="18" t="s">
        <v>115</v>
      </c>
      <c r="BE309" s="208">
        <f>IF(N309="základní",J309,0)</f>
        <v>2935</v>
      </c>
      <c r="BF309" s="208">
        <f>IF(N309="snížená",J309,0)</f>
        <v>0</v>
      </c>
      <c r="BG309" s="208">
        <f>IF(N309="zákl. přenesená",J309,0)</f>
        <v>0</v>
      </c>
      <c r="BH309" s="208">
        <f>IF(N309="sníž. přenesená",J309,0)</f>
        <v>0</v>
      </c>
      <c r="BI309" s="208">
        <f>IF(N309="nulová",J309,0)</f>
        <v>0</v>
      </c>
      <c r="BJ309" s="18" t="s">
        <v>80</v>
      </c>
      <c r="BK309" s="208">
        <f>ROUND(I309*H309,2)</f>
        <v>2935</v>
      </c>
      <c r="BL309" s="18" t="s">
        <v>139</v>
      </c>
      <c r="BM309" s="207" t="s">
        <v>624</v>
      </c>
    </row>
    <row r="310" s="2" customFormat="1">
      <c r="A310" s="33"/>
      <c r="B310" s="34"/>
      <c r="C310" s="35"/>
      <c r="D310" s="209" t="s">
        <v>125</v>
      </c>
      <c r="E310" s="35"/>
      <c r="F310" s="210" t="s">
        <v>625</v>
      </c>
      <c r="G310" s="35"/>
      <c r="H310" s="35"/>
      <c r="I310" s="35"/>
      <c r="J310" s="35"/>
      <c r="K310" s="35"/>
      <c r="L310" s="39"/>
      <c r="M310" s="211"/>
      <c r="N310" s="212"/>
      <c r="O310" s="78"/>
      <c r="P310" s="78"/>
      <c r="Q310" s="78"/>
      <c r="R310" s="78"/>
      <c r="S310" s="78"/>
      <c r="T310" s="79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T310" s="18" t="s">
        <v>125</v>
      </c>
      <c r="AU310" s="18" t="s">
        <v>82</v>
      </c>
    </row>
    <row r="311" s="2" customFormat="1" ht="16.5" customHeight="1">
      <c r="A311" s="33"/>
      <c r="B311" s="34"/>
      <c r="C311" s="239" t="s">
        <v>626</v>
      </c>
      <c r="D311" s="239" t="s">
        <v>364</v>
      </c>
      <c r="E311" s="240" t="s">
        <v>627</v>
      </c>
      <c r="F311" s="241" t="s">
        <v>628</v>
      </c>
      <c r="G311" s="242" t="s">
        <v>121</v>
      </c>
      <c r="H311" s="243">
        <v>4.04</v>
      </c>
      <c r="I311" s="244">
        <v>452</v>
      </c>
      <c r="J311" s="244">
        <f>ROUND(I311*H311,2)</f>
        <v>1826.0799999999999</v>
      </c>
      <c r="K311" s="241" t="s">
        <v>122</v>
      </c>
      <c r="L311" s="245"/>
      <c r="M311" s="246" t="s">
        <v>17</v>
      </c>
      <c r="N311" s="247" t="s">
        <v>43</v>
      </c>
      <c r="O311" s="205">
        <v>0</v>
      </c>
      <c r="P311" s="205">
        <f>O311*H311</f>
        <v>0</v>
      </c>
      <c r="Q311" s="205">
        <v>0.0033999999999999998</v>
      </c>
      <c r="R311" s="205">
        <f>Q311*H311</f>
        <v>0.013736</v>
      </c>
      <c r="S311" s="205">
        <v>0</v>
      </c>
      <c r="T311" s="206">
        <f>S311*H311</f>
        <v>0</v>
      </c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R311" s="207" t="s">
        <v>367</v>
      </c>
      <c r="AT311" s="207" t="s">
        <v>364</v>
      </c>
      <c r="AU311" s="207" t="s">
        <v>82</v>
      </c>
      <c r="AY311" s="18" t="s">
        <v>115</v>
      </c>
      <c r="BE311" s="208">
        <f>IF(N311="základní",J311,0)</f>
        <v>1826.0799999999999</v>
      </c>
      <c r="BF311" s="208">
        <f>IF(N311="snížená",J311,0)</f>
        <v>0</v>
      </c>
      <c r="BG311" s="208">
        <f>IF(N311="zákl. přenesená",J311,0)</f>
        <v>0</v>
      </c>
      <c r="BH311" s="208">
        <f>IF(N311="sníž. přenesená",J311,0)</f>
        <v>0</v>
      </c>
      <c r="BI311" s="208">
        <f>IF(N311="nulová",J311,0)</f>
        <v>0</v>
      </c>
      <c r="BJ311" s="18" t="s">
        <v>80</v>
      </c>
      <c r="BK311" s="208">
        <f>ROUND(I311*H311,2)</f>
        <v>1826.0799999999999</v>
      </c>
      <c r="BL311" s="18" t="s">
        <v>139</v>
      </c>
      <c r="BM311" s="207" t="s">
        <v>629</v>
      </c>
    </row>
    <row r="312" s="13" customFormat="1">
      <c r="A312" s="13"/>
      <c r="B312" s="219"/>
      <c r="C312" s="220"/>
      <c r="D312" s="213" t="s">
        <v>195</v>
      </c>
      <c r="E312" s="220"/>
      <c r="F312" s="222" t="s">
        <v>630</v>
      </c>
      <c r="G312" s="220"/>
      <c r="H312" s="223">
        <v>4.04</v>
      </c>
      <c r="I312" s="220"/>
      <c r="J312" s="220"/>
      <c r="K312" s="220"/>
      <c r="L312" s="224"/>
      <c r="M312" s="225"/>
      <c r="N312" s="226"/>
      <c r="O312" s="226"/>
      <c r="P312" s="226"/>
      <c r="Q312" s="226"/>
      <c r="R312" s="226"/>
      <c r="S312" s="226"/>
      <c r="T312" s="227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28" t="s">
        <v>195</v>
      </c>
      <c r="AU312" s="228" t="s">
        <v>82</v>
      </c>
      <c r="AV312" s="13" t="s">
        <v>82</v>
      </c>
      <c r="AW312" s="13" t="s">
        <v>4</v>
      </c>
      <c r="AX312" s="13" t="s">
        <v>80</v>
      </c>
      <c r="AY312" s="228" t="s">
        <v>115</v>
      </c>
    </row>
    <row r="313" s="2" customFormat="1" ht="16.5" customHeight="1">
      <c r="A313" s="33"/>
      <c r="B313" s="34"/>
      <c r="C313" s="239" t="s">
        <v>631</v>
      </c>
      <c r="D313" s="239" t="s">
        <v>364</v>
      </c>
      <c r="E313" s="240" t="s">
        <v>632</v>
      </c>
      <c r="F313" s="241" t="s">
        <v>633</v>
      </c>
      <c r="G313" s="242" t="s">
        <v>121</v>
      </c>
      <c r="H313" s="243">
        <v>1.01</v>
      </c>
      <c r="I313" s="244">
        <v>489</v>
      </c>
      <c r="J313" s="244">
        <f>ROUND(I313*H313,2)</f>
        <v>493.88999999999999</v>
      </c>
      <c r="K313" s="241" t="s">
        <v>122</v>
      </c>
      <c r="L313" s="245"/>
      <c r="M313" s="246" t="s">
        <v>17</v>
      </c>
      <c r="N313" s="247" t="s">
        <v>43</v>
      </c>
      <c r="O313" s="205">
        <v>0</v>
      </c>
      <c r="P313" s="205">
        <f>O313*H313</f>
        <v>0</v>
      </c>
      <c r="Q313" s="205">
        <v>0.0028</v>
      </c>
      <c r="R313" s="205">
        <f>Q313*H313</f>
        <v>0.0028279999999999998</v>
      </c>
      <c r="S313" s="205">
        <v>0</v>
      </c>
      <c r="T313" s="206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207" t="s">
        <v>367</v>
      </c>
      <c r="AT313" s="207" t="s">
        <v>364</v>
      </c>
      <c r="AU313" s="207" t="s">
        <v>82</v>
      </c>
      <c r="AY313" s="18" t="s">
        <v>115</v>
      </c>
      <c r="BE313" s="208">
        <f>IF(N313="základní",J313,0)</f>
        <v>493.88999999999999</v>
      </c>
      <c r="BF313" s="208">
        <f>IF(N313="snížená",J313,0)</f>
        <v>0</v>
      </c>
      <c r="BG313" s="208">
        <f>IF(N313="zákl. přenesená",J313,0)</f>
        <v>0</v>
      </c>
      <c r="BH313" s="208">
        <f>IF(N313="sníž. přenesená",J313,0)</f>
        <v>0</v>
      </c>
      <c r="BI313" s="208">
        <f>IF(N313="nulová",J313,0)</f>
        <v>0</v>
      </c>
      <c r="BJ313" s="18" t="s">
        <v>80</v>
      </c>
      <c r="BK313" s="208">
        <f>ROUND(I313*H313,2)</f>
        <v>493.88999999999999</v>
      </c>
      <c r="BL313" s="18" t="s">
        <v>139</v>
      </c>
      <c r="BM313" s="207" t="s">
        <v>634</v>
      </c>
    </row>
    <row r="314" s="13" customFormat="1">
      <c r="A314" s="13"/>
      <c r="B314" s="219"/>
      <c r="C314" s="220"/>
      <c r="D314" s="213" t="s">
        <v>195</v>
      </c>
      <c r="E314" s="220"/>
      <c r="F314" s="222" t="s">
        <v>553</v>
      </c>
      <c r="G314" s="220"/>
      <c r="H314" s="223">
        <v>1.01</v>
      </c>
      <c r="I314" s="220"/>
      <c r="J314" s="220"/>
      <c r="K314" s="220"/>
      <c r="L314" s="224"/>
      <c r="M314" s="225"/>
      <c r="N314" s="226"/>
      <c r="O314" s="226"/>
      <c r="P314" s="226"/>
      <c r="Q314" s="226"/>
      <c r="R314" s="226"/>
      <c r="S314" s="226"/>
      <c r="T314" s="227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28" t="s">
        <v>195</v>
      </c>
      <c r="AU314" s="228" t="s">
        <v>82</v>
      </c>
      <c r="AV314" s="13" t="s">
        <v>82</v>
      </c>
      <c r="AW314" s="13" t="s">
        <v>4</v>
      </c>
      <c r="AX314" s="13" t="s">
        <v>80</v>
      </c>
      <c r="AY314" s="228" t="s">
        <v>115</v>
      </c>
    </row>
    <row r="315" s="2" customFormat="1" ht="16.5" customHeight="1">
      <c r="A315" s="33"/>
      <c r="B315" s="34"/>
      <c r="C315" s="197" t="s">
        <v>635</v>
      </c>
      <c r="D315" s="197" t="s">
        <v>118</v>
      </c>
      <c r="E315" s="198" t="s">
        <v>636</v>
      </c>
      <c r="F315" s="199" t="s">
        <v>637</v>
      </c>
      <c r="G315" s="200" t="s">
        <v>121</v>
      </c>
      <c r="H315" s="201">
        <v>2</v>
      </c>
      <c r="I315" s="202">
        <v>1330</v>
      </c>
      <c r="J315" s="202">
        <f>ROUND(I315*H315,2)</f>
        <v>2660</v>
      </c>
      <c r="K315" s="199" t="s">
        <v>122</v>
      </c>
      <c r="L315" s="39"/>
      <c r="M315" s="203" t="s">
        <v>17</v>
      </c>
      <c r="N315" s="204" t="s">
        <v>43</v>
      </c>
      <c r="O315" s="205">
        <v>1.847</v>
      </c>
      <c r="P315" s="205">
        <f>O315*H315</f>
        <v>3.694</v>
      </c>
      <c r="Q315" s="205">
        <v>0.12526000000000001</v>
      </c>
      <c r="R315" s="205">
        <f>Q315*H315</f>
        <v>0.25052000000000002</v>
      </c>
      <c r="S315" s="205">
        <v>0</v>
      </c>
      <c r="T315" s="206">
        <f>S315*H315</f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207" t="s">
        <v>139</v>
      </c>
      <c r="AT315" s="207" t="s">
        <v>118</v>
      </c>
      <c r="AU315" s="207" t="s">
        <v>82</v>
      </c>
      <c r="AY315" s="18" t="s">
        <v>115</v>
      </c>
      <c r="BE315" s="208">
        <f>IF(N315="základní",J315,0)</f>
        <v>2660</v>
      </c>
      <c r="BF315" s="208">
        <f>IF(N315="snížená",J315,0)</f>
        <v>0</v>
      </c>
      <c r="BG315" s="208">
        <f>IF(N315="zákl. přenesená",J315,0)</f>
        <v>0</v>
      </c>
      <c r="BH315" s="208">
        <f>IF(N315="sníž. přenesená",J315,0)</f>
        <v>0</v>
      </c>
      <c r="BI315" s="208">
        <f>IF(N315="nulová",J315,0)</f>
        <v>0</v>
      </c>
      <c r="BJ315" s="18" t="s">
        <v>80</v>
      </c>
      <c r="BK315" s="208">
        <f>ROUND(I315*H315,2)</f>
        <v>2660</v>
      </c>
      <c r="BL315" s="18" t="s">
        <v>139</v>
      </c>
      <c r="BM315" s="207" t="s">
        <v>638</v>
      </c>
    </row>
    <row r="316" s="2" customFormat="1">
      <c r="A316" s="33"/>
      <c r="B316" s="34"/>
      <c r="C316" s="35"/>
      <c r="D316" s="209" t="s">
        <v>125</v>
      </c>
      <c r="E316" s="35"/>
      <c r="F316" s="210" t="s">
        <v>639</v>
      </c>
      <c r="G316" s="35"/>
      <c r="H316" s="35"/>
      <c r="I316" s="35"/>
      <c r="J316" s="35"/>
      <c r="K316" s="35"/>
      <c r="L316" s="39"/>
      <c r="M316" s="211"/>
      <c r="N316" s="212"/>
      <c r="O316" s="78"/>
      <c r="P316" s="78"/>
      <c r="Q316" s="78"/>
      <c r="R316" s="78"/>
      <c r="S316" s="78"/>
      <c r="T316" s="79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T316" s="18" t="s">
        <v>125</v>
      </c>
      <c r="AU316" s="18" t="s">
        <v>82</v>
      </c>
    </row>
    <row r="317" s="2" customFormat="1" ht="16.5" customHeight="1">
      <c r="A317" s="33"/>
      <c r="B317" s="34"/>
      <c r="C317" s="239" t="s">
        <v>640</v>
      </c>
      <c r="D317" s="239" t="s">
        <v>364</v>
      </c>
      <c r="E317" s="240" t="s">
        <v>641</v>
      </c>
      <c r="F317" s="241" t="s">
        <v>642</v>
      </c>
      <c r="G317" s="242" t="s">
        <v>121</v>
      </c>
      <c r="H317" s="243">
        <v>2.02</v>
      </c>
      <c r="I317" s="244">
        <v>622</v>
      </c>
      <c r="J317" s="244">
        <f>ROUND(I317*H317,2)</f>
        <v>1256.4400000000001</v>
      </c>
      <c r="K317" s="241" t="s">
        <v>122</v>
      </c>
      <c r="L317" s="245"/>
      <c r="M317" s="246" t="s">
        <v>17</v>
      </c>
      <c r="N317" s="247" t="s">
        <v>43</v>
      </c>
      <c r="O317" s="205">
        <v>0</v>
      </c>
      <c r="P317" s="205">
        <f>O317*H317</f>
        <v>0</v>
      </c>
      <c r="Q317" s="205">
        <v>0.10000000000000001</v>
      </c>
      <c r="R317" s="205">
        <f>Q317*H317</f>
        <v>0.20200000000000001</v>
      </c>
      <c r="S317" s="205">
        <v>0</v>
      </c>
      <c r="T317" s="206">
        <f>S317*H317</f>
        <v>0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R317" s="207" t="s">
        <v>367</v>
      </c>
      <c r="AT317" s="207" t="s">
        <v>364</v>
      </c>
      <c r="AU317" s="207" t="s">
        <v>82</v>
      </c>
      <c r="AY317" s="18" t="s">
        <v>115</v>
      </c>
      <c r="BE317" s="208">
        <f>IF(N317="základní",J317,0)</f>
        <v>1256.4400000000001</v>
      </c>
      <c r="BF317" s="208">
        <f>IF(N317="snížená",J317,0)</f>
        <v>0</v>
      </c>
      <c r="BG317" s="208">
        <f>IF(N317="zákl. přenesená",J317,0)</f>
        <v>0</v>
      </c>
      <c r="BH317" s="208">
        <f>IF(N317="sníž. přenesená",J317,0)</f>
        <v>0</v>
      </c>
      <c r="BI317" s="208">
        <f>IF(N317="nulová",J317,0)</f>
        <v>0</v>
      </c>
      <c r="BJ317" s="18" t="s">
        <v>80</v>
      </c>
      <c r="BK317" s="208">
        <f>ROUND(I317*H317,2)</f>
        <v>1256.4400000000001</v>
      </c>
      <c r="BL317" s="18" t="s">
        <v>139</v>
      </c>
      <c r="BM317" s="207" t="s">
        <v>643</v>
      </c>
    </row>
    <row r="318" s="13" customFormat="1">
      <c r="A318" s="13"/>
      <c r="B318" s="219"/>
      <c r="C318" s="220"/>
      <c r="D318" s="213" t="s">
        <v>195</v>
      </c>
      <c r="E318" s="220"/>
      <c r="F318" s="222" t="s">
        <v>562</v>
      </c>
      <c r="G318" s="220"/>
      <c r="H318" s="223">
        <v>2.02</v>
      </c>
      <c r="I318" s="220"/>
      <c r="J318" s="220"/>
      <c r="K318" s="220"/>
      <c r="L318" s="224"/>
      <c r="M318" s="225"/>
      <c r="N318" s="226"/>
      <c r="O318" s="226"/>
      <c r="P318" s="226"/>
      <c r="Q318" s="226"/>
      <c r="R318" s="226"/>
      <c r="S318" s="226"/>
      <c r="T318" s="227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28" t="s">
        <v>195</v>
      </c>
      <c r="AU318" s="228" t="s">
        <v>82</v>
      </c>
      <c r="AV318" s="13" t="s">
        <v>82</v>
      </c>
      <c r="AW318" s="13" t="s">
        <v>4</v>
      </c>
      <c r="AX318" s="13" t="s">
        <v>80</v>
      </c>
      <c r="AY318" s="228" t="s">
        <v>115</v>
      </c>
    </row>
    <row r="319" s="2" customFormat="1" ht="16.5" customHeight="1">
      <c r="A319" s="33"/>
      <c r="B319" s="34"/>
      <c r="C319" s="197" t="s">
        <v>644</v>
      </c>
      <c r="D319" s="197" t="s">
        <v>118</v>
      </c>
      <c r="E319" s="198" t="s">
        <v>645</v>
      </c>
      <c r="F319" s="199" t="s">
        <v>646</v>
      </c>
      <c r="G319" s="200" t="s">
        <v>121</v>
      </c>
      <c r="H319" s="201">
        <v>2</v>
      </c>
      <c r="I319" s="202">
        <v>1030</v>
      </c>
      <c r="J319" s="202">
        <f>ROUND(I319*H319,2)</f>
        <v>2060</v>
      </c>
      <c r="K319" s="199" t="s">
        <v>122</v>
      </c>
      <c r="L319" s="39"/>
      <c r="M319" s="203" t="s">
        <v>17</v>
      </c>
      <c r="N319" s="204" t="s">
        <v>43</v>
      </c>
      <c r="O319" s="205">
        <v>1.417</v>
      </c>
      <c r="P319" s="205">
        <f>O319*H319</f>
        <v>2.8340000000000001</v>
      </c>
      <c r="Q319" s="205">
        <v>0.030759999999999999</v>
      </c>
      <c r="R319" s="205">
        <f>Q319*H319</f>
        <v>0.061519999999999998</v>
      </c>
      <c r="S319" s="205">
        <v>0</v>
      </c>
      <c r="T319" s="206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207" t="s">
        <v>139</v>
      </c>
      <c r="AT319" s="207" t="s">
        <v>118</v>
      </c>
      <c r="AU319" s="207" t="s">
        <v>82</v>
      </c>
      <c r="AY319" s="18" t="s">
        <v>115</v>
      </c>
      <c r="BE319" s="208">
        <f>IF(N319="základní",J319,0)</f>
        <v>2060</v>
      </c>
      <c r="BF319" s="208">
        <f>IF(N319="snížená",J319,0)</f>
        <v>0</v>
      </c>
      <c r="BG319" s="208">
        <f>IF(N319="zákl. přenesená",J319,0)</f>
        <v>0</v>
      </c>
      <c r="BH319" s="208">
        <f>IF(N319="sníž. přenesená",J319,0)</f>
        <v>0</v>
      </c>
      <c r="BI319" s="208">
        <f>IF(N319="nulová",J319,0)</f>
        <v>0</v>
      </c>
      <c r="BJ319" s="18" t="s">
        <v>80</v>
      </c>
      <c r="BK319" s="208">
        <f>ROUND(I319*H319,2)</f>
        <v>2060</v>
      </c>
      <c r="BL319" s="18" t="s">
        <v>139</v>
      </c>
      <c r="BM319" s="207" t="s">
        <v>647</v>
      </c>
    </row>
    <row r="320" s="2" customFormat="1">
      <c r="A320" s="33"/>
      <c r="B320" s="34"/>
      <c r="C320" s="35"/>
      <c r="D320" s="209" t="s">
        <v>125</v>
      </c>
      <c r="E320" s="35"/>
      <c r="F320" s="210" t="s">
        <v>648</v>
      </c>
      <c r="G320" s="35"/>
      <c r="H320" s="35"/>
      <c r="I320" s="35"/>
      <c r="J320" s="35"/>
      <c r="K320" s="35"/>
      <c r="L320" s="39"/>
      <c r="M320" s="211"/>
      <c r="N320" s="212"/>
      <c r="O320" s="78"/>
      <c r="P320" s="78"/>
      <c r="Q320" s="78"/>
      <c r="R320" s="78"/>
      <c r="S320" s="78"/>
      <c r="T320" s="79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T320" s="18" t="s">
        <v>125</v>
      </c>
      <c r="AU320" s="18" t="s">
        <v>82</v>
      </c>
    </row>
    <row r="321" s="2" customFormat="1" ht="16.5" customHeight="1">
      <c r="A321" s="33"/>
      <c r="B321" s="34"/>
      <c r="C321" s="239" t="s">
        <v>649</v>
      </c>
      <c r="D321" s="239" t="s">
        <v>364</v>
      </c>
      <c r="E321" s="240" t="s">
        <v>650</v>
      </c>
      <c r="F321" s="241" t="s">
        <v>651</v>
      </c>
      <c r="G321" s="242" t="s">
        <v>121</v>
      </c>
      <c r="H321" s="243">
        <v>2.02</v>
      </c>
      <c r="I321" s="244">
        <v>594</v>
      </c>
      <c r="J321" s="244">
        <f>ROUND(I321*H321,2)</f>
        <v>1199.8800000000001</v>
      </c>
      <c r="K321" s="241" t="s">
        <v>17</v>
      </c>
      <c r="L321" s="245"/>
      <c r="M321" s="246" t="s">
        <v>17</v>
      </c>
      <c r="N321" s="247" t="s">
        <v>43</v>
      </c>
      <c r="O321" s="205">
        <v>0</v>
      </c>
      <c r="P321" s="205">
        <f>O321*H321</f>
        <v>0</v>
      </c>
      <c r="Q321" s="205">
        <v>0.070000000000000007</v>
      </c>
      <c r="R321" s="205">
        <f>Q321*H321</f>
        <v>0.14140000000000003</v>
      </c>
      <c r="S321" s="205">
        <v>0</v>
      </c>
      <c r="T321" s="206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207" t="s">
        <v>367</v>
      </c>
      <c r="AT321" s="207" t="s">
        <v>364</v>
      </c>
      <c r="AU321" s="207" t="s">
        <v>82</v>
      </c>
      <c r="AY321" s="18" t="s">
        <v>115</v>
      </c>
      <c r="BE321" s="208">
        <f>IF(N321="základní",J321,0)</f>
        <v>1199.8800000000001</v>
      </c>
      <c r="BF321" s="208">
        <f>IF(N321="snížená",J321,0)</f>
        <v>0</v>
      </c>
      <c r="BG321" s="208">
        <f>IF(N321="zákl. přenesená",J321,0)</f>
        <v>0</v>
      </c>
      <c r="BH321" s="208">
        <f>IF(N321="sníž. přenesená",J321,0)</f>
        <v>0</v>
      </c>
      <c r="BI321" s="208">
        <f>IF(N321="nulová",J321,0)</f>
        <v>0</v>
      </c>
      <c r="BJ321" s="18" t="s">
        <v>80</v>
      </c>
      <c r="BK321" s="208">
        <f>ROUND(I321*H321,2)</f>
        <v>1199.8800000000001</v>
      </c>
      <c r="BL321" s="18" t="s">
        <v>139</v>
      </c>
      <c r="BM321" s="207" t="s">
        <v>652</v>
      </c>
    </row>
    <row r="322" s="13" customFormat="1">
      <c r="A322" s="13"/>
      <c r="B322" s="219"/>
      <c r="C322" s="220"/>
      <c r="D322" s="213" t="s">
        <v>195</v>
      </c>
      <c r="E322" s="220"/>
      <c r="F322" s="222" t="s">
        <v>562</v>
      </c>
      <c r="G322" s="220"/>
      <c r="H322" s="223">
        <v>2.02</v>
      </c>
      <c r="I322" s="220"/>
      <c r="J322" s="220"/>
      <c r="K322" s="220"/>
      <c r="L322" s="224"/>
      <c r="M322" s="225"/>
      <c r="N322" s="226"/>
      <c r="O322" s="226"/>
      <c r="P322" s="226"/>
      <c r="Q322" s="226"/>
      <c r="R322" s="226"/>
      <c r="S322" s="226"/>
      <c r="T322" s="227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28" t="s">
        <v>195</v>
      </c>
      <c r="AU322" s="228" t="s">
        <v>82</v>
      </c>
      <c r="AV322" s="13" t="s">
        <v>82</v>
      </c>
      <c r="AW322" s="13" t="s">
        <v>4</v>
      </c>
      <c r="AX322" s="13" t="s">
        <v>80</v>
      </c>
      <c r="AY322" s="228" t="s">
        <v>115</v>
      </c>
    </row>
    <row r="323" s="2" customFormat="1" ht="16.5" customHeight="1">
      <c r="A323" s="33"/>
      <c r="B323" s="34"/>
      <c r="C323" s="197" t="s">
        <v>653</v>
      </c>
      <c r="D323" s="197" t="s">
        <v>118</v>
      </c>
      <c r="E323" s="198" t="s">
        <v>654</v>
      </c>
      <c r="F323" s="199" t="s">
        <v>655</v>
      </c>
      <c r="G323" s="200" t="s">
        <v>121</v>
      </c>
      <c r="H323" s="201">
        <v>2</v>
      </c>
      <c r="I323" s="202">
        <v>1430</v>
      </c>
      <c r="J323" s="202">
        <f>ROUND(I323*H323,2)</f>
        <v>2860</v>
      </c>
      <c r="K323" s="199" t="s">
        <v>122</v>
      </c>
      <c r="L323" s="39"/>
      <c r="M323" s="203" t="s">
        <v>17</v>
      </c>
      <c r="N323" s="204" t="s">
        <v>43</v>
      </c>
      <c r="O323" s="205">
        <v>2.1080000000000001</v>
      </c>
      <c r="P323" s="205">
        <f>O323*H323</f>
        <v>4.2160000000000002</v>
      </c>
      <c r="Q323" s="205">
        <v>0.030759999999999999</v>
      </c>
      <c r="R323" s="205">
        <f>Q323*H323</f>
        <v>0.061519999999999998</v>
      </c>
      <c r="S323" s="205">
        <v>0</v>
      </c>
      <c r="T323" s="206">
        <f>S323*H323</f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207" t="s">
        <v>139</v>
      </c>
      <c r="AT323" s="207" t="s">
        <v>118</v>
      </c>
      <c r="AU323" s="207" t="s">
        <v>82</v>
      </c>
      <c r="AY323" s="18" t="s">
        <v>115</v>
      </c>
      <c r="BE323" s="208">
        <f>IF(N323="základní",J323,0)</f>
        <v>2860</v>
      </c>
      <c r="BF323" s="208">
        <f>IF(N323="snížená",J323,0)</f>
        <v>0</v>
      </c>
      <c r="BG323" s="208">
        <f>IF(N323="zákl. přenesená",J323,0)</f>
        <v>0</v>
      </c>
      <c r="BH323" s="208">
        <f>IF(N323="sníž. přenesená",J323,0)</f>
        <v>0</v>
      </c>
      <c r="BI323" s="208">
        <f>IF(N323="nulová",J323,0)</f>
        <v>0</v>
      </c>
      <c r="BJ323" s="18" t="s">
        <v>80</v>
      </c>
      <c r="BK323" s="208">
        <f>ROUND(I323*H323,2)</f>
        <v>2860</v>
      </c>
      <c r="BL323" s="18" t="s">
        <v>139</v>
      </c>
      <c r="BM323" s="207" t="s">
        <v>656</v>
      </c>
    </row>
    <row r="324" s="2" customFormat="1">
      <c r="A324" s="33"/>
      <c r="B324" s="34"/>
      <c r="C324" s="35"/>
      <c r="D324" s="209" t="s">
        <v>125</v>
      </c>
      <c r="E324" s="35"/>
      <c r="F324" s="210" t="s">
        <v>657</v>
      </c>
      <c r="G324" s="35"/>
      <c r="H324" s="35"/>
      <c r="I324" s="35"/>
      <c r="J324" s="35"/>
      <c r="K324" s="35"/>
      <c r="L324" s="39"/>
      <c r="M324" s="211"/>
      <c r="N324" s="212"/>
      <c r="O324" s="78"/>
      <c r="P324" s="78"/>
      <c r="Q324" s="78"/>
      <c r="R324" s="78"/>
      <c r="S324" s="78"/>
      <c r="T324" s="79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T324" s="18" t="s">
        <v>125</v>
      </c>
      <c r="AU324" s="18" t="s">
        <v>82</v>
      </c>
    </row>
    <row r="325" s="2" customFormat="1" ht="16.5" customHeight="1">
      <c r="A325" s="33"/>
      <c r="B325" s="34"/>
      <c r="C325" s="239" t="s">
        <v>658</v>
      </c>
      <c r="D325" s="239" t="s">
        <v>364</v>
      </c>
      <c r="E325" s="240" t="s">
        <v>659</v>
      </c>
      <c r="F325" s="241" t="s">
        <v>660</v>
      </c>
      <c r="G325" s="242" t="s">
        <v>121</v>
      </c>
      <c r="H325" s="243">
        <v>2.02</v>
      </c>
      <c r="I325" s="244">
        <v>794</v>
      </c>
      <c r="J325" s="244">
        <f>ROUND(I325*H325,2)</f>
        <v>1603.8800000000001</v>
      </c>
      <c r="K325" s="241" t="s">
        <v>122</v>
      </c>
      <c r="L325" s="245"/>
      <c r="M325" s="246" t="s">
        <v>17</v>
      </c>
      <c r="N325" s="247" t="s">
        <v>43</v>
      </c>
      <c r="O325" s="205">
        <v>0</v>
      </c>
      <c r="P325" s="205">
        <f>O325*H325</f>
        <v>0</v>
      </c>
      <c r="Q325" s="205">
        <v>0.155</v>
      </c>
      <c r="R325" s="205">
        <f>Q325*H325</f>
        <v>0.31309999999999999</v>
      </c>
      <c r="S325" s="205">
        <v>0</v>
      </c>
      <c r="T325" s="206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207" t="s">
        <v>367</v>
      </c>
      <c r="AT325" s="207" t="s">
        <v>364</v>
      </c>
      <c r="AU325" s="207" t="s">
        <v>82</v>
      </c>
      <c r="AY325" s="18" t="s">
        <v>115</v>
      </c>
      <c r="BE325" s="208">
        <f>IF(N325="základní",J325,0)</f>
        <v>1603.8800000000001</v>
      </c>
      <c r="BF325" s="208">
        <f>IF(N325="snížená",J325,0)</f>
        <v>0</v>
      </c>
      <c r="BG325" s="208">
        <f>IF(N325="zákl. přenesená",J325,0)</f>
        <v>0</v>
      </c>
      <c r="BH325" s="208">
        <f>IF(N325="sníž. přenesená",J325,0)</f>
        <v>0</v>
      </c>
      <c r="BI325" s="208">
        <f>IF(N325="nulová",J325,0)</f>
        <v>0</v>
      </c>
      <c r="BJ325" s="18" t="s">
        <v>80</v>
      </c>
      <c r="BK325" s="208">
        <f>ROUND(I325*H325,2)</f>
        <v>1603.8800000000001</v>
      </c>
      <c r="BL325" s="18" t="s">
        <v>139</v>
      </c>
      <c r="BM325" s="207" t="s">
        <v>661</v>
      </c>
    </row>
    <row r="326" s="13" customFormat="1">
      <c r="A326" s="13"/>
      <c r="B326" s="219"/>
      <c r="C326" s="220"/>
      <c r="D326" s="213" t="s">
        <v>195</v>
      </c>
      <c r="E326" s="220"/>
      <c r="F326" s="222" t="s">
        <v>562</v>
      </c>
      <c r="G326" s="220"/>
      <c r="H326" s="223">
        <v>2.02</v>
      </c>
      <c r="I326" s="220"/>
      <c r="J326" s="220"/>
      <c r="K326" s="220"/>
      <c r="L326" s="224"/>
      <c r="M326" s="225"/>
      <c r="N326" s="226"/>
      <c r="O326" s="226"/>
      <c r="P326" s="226"/>
      <c r="Q326" s="226"/>
      <c r="R326" s="226"/>
      <c r="S326" s="226"/>
      <c r="T326" s="227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28" t="s">
        <v>195</v>
      </c>
      <c r="AU326" s="228" t="s">
        <v>82</v>
      </c>
      <c r="AV326" s="13" t="s">
        <v>82</v>
      </c>
      <c r="AW326" s="13" t="s">
        <v>4</v>
      </c>
      <c r="AX326" s="13" t="s">
        <v>80</v>
      </c>
      <c r="AY326" s="228" t="s">
        <v>115</v>
      </c>
    </row>
    <row r="327" s="2" customFormat="1" ht="16.5" customHeight="1">
      <c r="A327" s="33"/>
      <c r="B327" s="34"/>
      <c r="C327" s="197" t="s">
        <v>662</v>
      </c>
      <c r="D327" s="197" t="s">
        <v>118</v>
      </c>
      <c r="E327" s="198" t="s">
        <v>663</v>
      </c>
      <c r="F327" s="199" t="s">
        <v>664</v>
      </c>
      <c r="G327" s="200" t="s">
        <v>121</v>
      </c>
      <c r="H327" s="201">
        <v>2</v>
      </c>
      <c r="I327" s="202">
        <v>1800</v>
      </c>
      <c r="J327" s="202">
        <f>ROUND(I327*H327,2)</f>
        <v>3600</v>
      </c>
      <c r="K327" s="199" t="s">
        <v>122</v>
      </c>
      <c r="L327" s="39"/>
      <c r="M327" s="203" t="s">
        <v>17</v>
      </c>
      <c r="N327" s="204" t="s">
        <v>43</v>
      </c>
      <c r="O327" s="205">
        <v>2.4180000000000001</v>
      </c>
      <c r="P327" s="205">
        <f>O327*H327</f>
        <v>4.8360000000000003</v>
      </c>
      <c r="Q327" s="205">
        <v>0.030759999999999999</v>
      </c>
      <c r="R327" s="205">
        <f>Q327*H327</f>
        <v>0.061519999999999998</v>
      </c>
      <c r="S327" s="205">
        <v>0</v>
      </c>
      <c r="T327" s="206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207" t="s">
        <v>139</v>
      </c>
      <c r="AT327" s="207" t="s">
        <v>118</v>
      </c>
      <c r="AU327" s="207" t="s">
        <v>82</v>
      </c>
      <c r="AY327" s="18" t="s">
        <v>115</v>
      </c>
      <c r="BE327" s="208">
        <f>IF(N327="základní",J327,0)</f>
        <v>3600</v>
      </c>
      <c r="BF327" s="208">
        <f>IF(N327="snížená",J327,0)</f>
        <v>0</v>
      </c>
      <c r="BG327" s="208">
        <f>IF(N327="zákl. přenesená",J327,0)</f>
        <v>0</v>
      </c>
      <c r="BH327" s="208">
        <f>IF(N327="sníž. přenesená",J327,0)</f>
        <v>0</v>
      </c>
      <c r="BI327" s="208">
        <f>IF(N327="nulová",J327,0)</f>
        <v>0</v>
      </c>
      <c r="BJ327" s="18" t="s">
        <v>80</v>
      </c>
      <c r="BK327" s="208">
        <f>ROUND(I327*H327,2)</f>
        <v>3600</v>
      </c>
      <c r="BL327" s="18" t="s">
        <v>139</v>
      </c>
      <c r="BM327" s="207" t="s">
        <v>665</v>
      </c>
    </row>
    <row r="328" s="2" customFormat="1">
      <c r="A328" s="33"/>
      <c r="B328" s="34"/>
      <c r="C328" s="35"/>
      <c r="D328" s="209" t="s">
        <v>125</v>
      </c>
      <c r="E328" s="35"/>
      <c r="F328" s="210" t="s">
        <v>666</v>
      </c>
      <c r="G328" s="35"/>
      <c r="H328" s="35"/>
      <c r="I328" s="35"/>
      <c r="J328" s="35"/>
      <c r="K328" s="35"/>
      <c r="L328" s="39"/>
      <c r="M328" s="211"/>
      <c r="N328" s="212"/>
      <c r="O328" s="78"/>
      <c r="P328" s="78"/>
      <c r="Q328" s="78"/>
      <c r="R328" s="78"/>
      <c r="S328" s="78"/>
      <c r="T328" s="79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T328" s="18" t="s">
        <v>125</v>
      </c>
      <c r="AU328" s="18" t="s">
        <v>82</v>
      </c>
    </row>
    <row r="329" s="2" customFormat="1" ht="21.75" customHeight="1">
      <c r="A329" s="33"/>
      <c r="B329" s="34"/>
      <c r="C329" s="239" t="s">
        <v>667</v>
      </c>
      <c r="D329" s="239" t="s">
        <v>364</v>
      </c>
      <c r="E329" s="240" t="s">
        <v>668</v>
      </c>
      <c r="F329" s="241" t="s">
        <v>669</v>
      </c>
      <c r="G329" s="242" t="s">
        <v>121</v>
      </c>
      <c r="H329" s="243">
        <v>1.01</v>
      </c>
      <c r="I329" s="244">
        <v>2930</v>
      </c>
      <c r="J329" s="244">
        <f>ROUND(I329*H329,2)</f>
        <v>2959.3000000000002</v>
      </c>
      <c r="K329" s="241" t="s">
        <v>122</v>
      </c>
      <c r="L329" s="245"/>
      <c r="M329" s="246" t="s">
        <v>17</v>
      </c>
      <c r="N329" s="247" t="s">
        <v>43</v>
      </c>
      <c r="O329" s="205">
        <v>0</v>
      </c>
      <c r="P329" s="205">
        <f>O329*H329</f>
        <v>0</v>
      </c>
      <c r="Q329" s="205">
        <v>0.34999999999999998</v>
      </c>
      <c r="R329" s="205">
        <f>Q329*H329</f>
        <v>0.35349999999999998</v>
      </c>
      <c r="S329" s="205">
        <v>0</v>
      </c>
      <c r="T329" s="206">
        <f>S329*H329</f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207" t="s">
        <v>367</v>
      </c>
      <c r="AT329" s="207" t="s">
        <v>364</v>
      </c>
      <c r="AU329" s="207" t="s">
        <v>82</v>
      </c>
      <c r="AY329" s="18" t="s">
        <v>115</v>
      </c>
      <c r="BE329" s="208">
        <f>IF(N329="základní",J329,0)</f>
        <v>2959.3000000000002</v>
      </c>
      <c r="BF329" s="208">
        <f>IF(N329="snížená",J329,0)</f>
        <v>0</v>
      </c>
      <c r="BG329" s="208">
        <f>IF(N329="zákl. přenesená",J329,0)</f>
        <v>0</v>
      </c>
      <c r="BH329" s="208">
        <f>IF(N329="sníž. přenesená",J329,0)</f>
        <v>0</v>
      </c>
      <c r="BI329" s="208">
        <f>IF(N329="nulová",J329,0)</f>
        <v>0</v>
      </c>
      <c r="BJ329" s="18" t="s">
        <v>80</v>
      </c>
      <c r="BK329" s="208">
        <f>ROUND(I329*H329,2)</f>
        <v>2959.3000000000002</v>
      </c>
      <c r="BL329" s="18" t="s">
        <v>139</v>
      </c>
      <c r="BM329" s="207" t="s">
        <v>670</v>
      </c>
    </row>
    <row r="330" s="13" customFormat="1">
      <c r="A330" s="13"/>
      <c r="B330" s="219"/>
      <c r="C330" s="220"/>
      <c r="D330" s="213" t="s">
        <v>195</v>
      </c>
      <c r="E330" s="220"/>
      <c r="F330" s="222" t="s">
        <v>553</v>
      </c>
      <c r="G330" s="220"/>
      <c r="H330" s="223">
        <v>1.01</v>
      </c>
      <c r="I330" s="220"/>
      <c r="J330" s="220"/>
      <c r="K330" s="220"/>
      <c r="L330" s="224"/>
      <c r="M330" s="225"/>
      <c r="N330" s="226"/>
      <c r="O330" s="226"/>
      <c r="P330" s="226"/>
      <c r="Q330" s="226"/>
      <c r="R330" s="226"/>
      <c r="S330" s="226"/>
      <c r="T330" s="227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28" t="s">
        <v>195</v>
      </c>
      <c r="AU330" s="228" t="s">
        <v>82</v>
      </c>
      <c r="AV330" s="13" t="s">
        <v>82</v>
      </c>
      <c r="AW330" s="13" t="s">
        <v>4</v>
      </c>
      <c r="AX330" s="13" t="s">
        <v>80</v>
      </c>
      <c r="AY330" s="228" t="s">
        <v>115</v>
      </c>
    </row>
    <row r="331" s="2" customFormat="1" ht="21.75" customHeight="1">
      <c r="A331" s="33"/>
      <c r="B331" s="34"/>
      <c r="C331" s="239" t="s">
        <v>671</v>
      </c>
      <c r="D331" s="239" t="s">
        <v>364</v>
      </c>
      <c r="E331" s="240" t="s">
        <v>672</v>
      </c>
      <c r="F331" s="241" t="s">
        <v>673</v>
      </c>
      <c r="G331" s="242" t="s">
        <v>121</v>
      </c>
      <c r="H331" s="243">
        <v>1.01</v>
      </c>
      <c r="I331" s="244">
        <v>3000</v>
      </c>
      <c r="J331" s="244">
        <f>ROUND(I331*H331,2)</f>
        <v>3030</v>
      </c>
      <c r="K331" s="241" t="s">
        <v>122</v>
      </c>
      <c r="L331" s="245"/>
      <c r="M331" s="246" t="s">
        <v>17</v>
      </c>
      <c r="N331" s="247" t="s">
        <v>43</v>
      </c>
      <c r="O331" s="205">
        <v>0</v>
      </c>
      <c r="P331" s="205">
        <f>O331*H331</f>
        <v>0</v>
      </c>
      <c r="Q331" s="205">
        <v>0.34999999999999998</v>
      </c>
      <c r="R331" s="205">
        <f>Q331*H331</f>
        <v>0.35349999999999998</v>
      </c>
      <c r="S331" s="205">
        <v>0</v>
      </c>
      <c r="T331" s="206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207" t="s">
        <v>367</v>
      </c>
      <c r="AT331" s="207" t="s">
        <v>364</v>
      </c>
      <c r="AU331" s="207" t="s">
        <v>82</v>
      </c>
      <c r="AY331" s="18" t="s">
        <v>115</v>
      </c>
      <c r="BE331" s="208">
        <f>IF(N331="základní",J331,0)</f>
        <v>3030</v>
      </c>
      <c r="BF331" s="208">
        <f>IF(N331="snížená",J331,0)</f>
        <v>0</v>
      </c>
      <c r="BG331" s="208">
        <f>IF(N331="zákl. přenesená",J331,0)</f>
        <v>0</v>
      </c>
      <c r="BH331" s="208">
        <f>IF(N331="sníž. přenesená",J331,0)</f>
        <v>0</v>
      </c>
      <c r="BI331" s="208">
        <f>IF(N331="nulová",J331,0)</f>
        <v>0</v>
      </c>
      <c r="BJ331" s="18" t="s">
        <v>80</v>
      </c>
      <c r="BK331" s="208">
        <f>ROUND(I331*H331,2)</f>
        <v>3030</v>
      </c>
      <c r="BL331" s="18" t="s">
        <v>139</v>
      </c>
      <c r="BM331" s="207" t="s">
        <v>674</v>
      </c>
    </row>
    <row r="332" s="13" customFormat="1">
      <c r="A332" s="13"/>
      <c r="B332" s="219"/>
      <c r="C332" s="220"/>
      <c r="D332" s="213" t="s">
        <v>195</v>
      </c>
      <c r="E332" s="220"/>
      <c r="F332" s="222" t="s">
        <v>553</v>
      </c>
      <c r="G332" s="220"/>
      <c r="H332" s="223">
        <v>1.01</v>
      </c>
      <c r="I332" s="220"/>
      <c r="J332" s="220"/>
      <c r="K332" s="220"/>
      <c r="L332" s="224"/>
      <c r="M332" s="225"/>
      <c r="N332" s="226"/>
      <c r="O332" s="226"/>
      <c r="P332" s="226"/>
      <c r="Q332" s="226"/>
      <c r="R332" s="226"/>
      <c r="S332" s="226"/>
      <c r="T332" s="227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28" t="s">
        <v>195</v>
      </c>
      <c r="AU332" s="228" t="s">
        <v>82</v>
      </c>
      <c r="AV332" s="13" t="s">
        <v>82</v>
      </c>
      <c r="AW332" s="13" t="s">
        <v>4</v>
      </c>
      <c r="AX332" s="13" t="s">
        <v>80</v>
      </c>
      <c r="AY332" s="228" t="s">
        <v>115</v>
      </c>
    </row>
    <row r="333" s="2" customFormat="1" ht="16.5" customHeight="1">
      <c r="A333" s="33"/>
      <c r="B333" s="34"/>
      <c r="C333" s="197" t="s">
        <v>675</v>
      </c>
      <c r="D333" s="197" t="s">
        <v>118</v>
      </c>
      <c r="E333" s="198" t="s">
        <v>676</v>
      </c>
      <c r="F333" s="199" t="s">
        <v>677</v>
      </c>
      <c r="G333" s="200" t="s">
        <v>121</v>
      </c>
      <c r="H333" s="201">
        <v>2</v>
      </c>
      <c r="I333" s="202">
        <v>1670</v>
      </c>
      <c r="J333" s="202">
        <f>ROUND(I333*H333,2)</f>
        <v>3340</v>
      </c>
      <c r="K333" s="199" t="s">
        <v>122</v>
      </c>
      <c r="L333" s="39"/>
      <c r="M333" s="203" t="s">
        <v>17</v>
      </c>
      <c r="N333" s="204" t="s">
        <v>43</v>
      </c>
      <c r="O333" s="205">
        <v>2.0640000000000001</v>
      </c>
      <c r="P333" s="205">
        <f>O333*H333</f>
        <v>4.1280000000000001</v>
      </c>
      <c r="Q333" s="205">
        <v>0.21734000000000001</v>
      </c>
      <c r="R333" s="205">
        <f>Q333*H333</f>
        <v>0.43468000000000001</v>
      </c>
      <c r="S333" s="205">
        <v>0</v>
      </c>
      <c r="T333" s="206">
        <f>S333*H333</f>
        <v>0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207" t="s">
        <v>139</v>
      </c>
      <c r="AT333" s="207" t="s">
        <v>118</v>
      </c>
      <c r="AU333" s="207" t="s">
        <v>82</v>
      </c>
      <c r="AY333" s="18" t="s">
        <v>115</v>
      </c>
      <c r="BE333" s="208">
        <f>IF(N333="základní",J333,0)</f>
        <v>3340</v>
      </c>
      <c r="BF333" s="208">
        <f>IF(N333="snížená",J333,0)</f>
        <v>0</v>
      </c>
      <c r="BG333" s="208">
        <f>IF(N333="zákl. přenesená",J333,0)</f>
        <v>0</v>
      </c>
      <c r="BH333" s="208">
        <f>IF(N333="sníž. přenesená",J333,0)</f>
        <v>0</v>
      </c>
      <c r="BI333" s="208">
        <f>IF(N333="nulová",J333,0)</f>
        <v>0</v>
      </c>
      <c r="BJ333" s="18" t="s">
        <v>80</v>
      </c>
      <c r="BK333" s="208">
        <f>ROUND(I333*H333,2)</f>
        <v>3340</v>
      </c>
      <c r="BL333" s="18" t="s">
        <v>139</v>
      </c>
      <c r="BM333" s="207" t="s">
        <v>678</v>
      </c>
    </row>
    <row r="334" s="2" customFormat="1">
      <c r="A334" s="33"/>
      <c r="B334" s="34"/>
      <c r="C334" s="35"/>
      <c r="D334" s="209" t="s">
        <v>125</v>
      </c>
      <c r="E334" s="35"/>
      <c r="F334" s="210" t="s">
        <v>679</v>
      </c>
      <c r="G334" s="35"/>
      <c r="H334" s="35"/>
      <c r="I334" s="35"/>
      <c r="J334" s="35"/>
      <c r="K334" s="35"/>
      <c r="L334" s="39"/>
      <c r="M334" s="211"/>
      <c r="N334" s="212"/>
      <c r="O334" s="78"/>
      <c r="P334" s="78"/>
      <c r="Q334" s="78"/>
      <c r="R334" s="78"/>
      <c r="S334" s="78"/>
      <c r="T334" s="79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T334" s="18" t="s">
        <v>125</v>
      </c>
      <c r="AU334" s="18" t="s">
        <v>82</v>
      </c>
    </row>
    <row r="335" s="2" customFormat="1" ht="16.5" customHeight="1">
      <c r="A335" s="33"/>
      <c r="B335" s="34"/>
      <c r="C335" s="239" t="s">
        <v>680</v>
      </c>
      <c r="D335" s="239" t="s">
        <v>364</v>
      </c>
      <c r="E335" s="240" t="s">
        <v>681</v>
      </c>
      <c r="F335" s="241" t="s">
        <v>682</v>
      </c>
      <c r="G335" s="242" t="s">
        <v>121</v>
      </c>
      <c r="H335" s="243">
        <v>2.02</v>
      </c>
      <c r="I335" s="244">
        <v>7880</v>
      </c>
      <c r="J335" s="244">
        <f>ROUND(I335*H335,2)</f>
        <v>15917.6</v>
      </c>
      <c r="K335" s="241" t="s">
        <v>122</v>
      </c>
      <c r="L335" s="245"/>
      <c r="M335" s="246" t="s">
        <v>17</v>
      </c>
      <c r="N335" s="247" t="s">
        <v>43</v>
      </c>
      <c r="O335" s="205">
        <v>0</v>
      </c>
      <c r="P335" s="205">
        <f>O335*H335</f>
        <v>0</v>
      </c>
      <c r="Q335" s="205">
        <v>0.050599999999999999</v>
      </c>
      <c r="R335" s="205">
        <f>Q335*H335</f>
        <v>0.102212</v>
      </c>
      <c r="S335" s="205">
        <v>0</v>
      </c>
      <c r="T335" s="206">
        <f>S335*H335</f>
        <v>0</v>
      </c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R335" s="207" t="s">
        <v>367</v>
      </c>
      <c r="AT335" s="207" t="s">
        <v>364</v>
      </c>
      <c r="AU335" s="207" t="s">
        <v>82</v>
      </c>
      <c r="AY335" s="18" t="s">
        <v>115</v>
      </c>
      <c r="BE335" s="208">
        <f>IF(N335="základní",J335,0)</f>
        <v>15917.6</v>
      </c>
      <c r="BF335" s="208">
        <f>IF(N335="snížená",J335,0)</f>
        <v>0</v>
      </c>
      <c r="BG335" s="208">
        <f>IF(N335="zákl. přenesená",J335,0)</f>
        <v>0</v>
      </c>
      <c r="BH335" s="208">
        <f>IF(N335="sníž. přenesená",J335,0)</f>
        <v>0</v>
      </c>
      <c r="BI335" s="208">
        <f>IF(N335="nulová",J335,0)</f>
        <v>0</v>
      </c>
      <c r="BJ335" s="18" t="s">
        <v>80</v>
      </c>
      <c r="BK335" s="208">
        <f>ROUND(I335*H335,2)</f>
        <v>15917.6</v>
      </c>
      <c r="BL335" s="18" t="s">
        <v>139</v>
      </c>
      <c r="BM335" s="207" t="s">
        <v>683</v>
      </c>
    </row>
    <row r="336" s="13" customFormat="1">
      <c r="A336" s="13"/>
      <c r="B336" s="219"/>
      <c r="C336" s="220"/>
      <c r="D336" s="213" t="s">
        <v>195</v>
      </c>
      <c r="E336" s="220"/>
      <c r="F336" s="222" t="s">
        <v>562</v>
      </c>
      <c r="G336" s="220"/>
      <c r="H336" s="223">
        <v>2.02</v>
      </c>
      <c r="I336" s="220"/>
      <c r="J336" s="220"/>
      <c r="K336" s="220"/>
      <c r="L336" s="224"/>
      <c r="M336" s="225"/>
      <c r="N336" s="226"/>
      <c r="O336" s="226"/>
      <c r="P336" s="226"/>
      <c r="Q336" s="226"/>
      <c r="R336" s="226"/>
      <c r="S336" s="226"/>
      <c r="T336" s="227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28" t="s">
        <v>195</v>
      </c>
      <c r="AU336" s="228" t="s">
        <v>82</v>
      </c>
      <c r="AV336" s="13" t="s">
        <v>82</v>
      </c>
      <c r="AW336" s="13" t="s">
        <v>4</v>
      </c>
      <c r="AX336" s="13" t="s">
        <v>80</v>
      </c>
      <c r="AY336" s="228" t="s">
        <v>115</v>
      </c>
    </row>
    <row r="337" s="2" customFormat="1" ht="16.5" customHeight="1">
      <c r="A337" s="33"/>
      <c r="B337" s="34"/>
      <c r="C337" s="239" t="s">
        <v>684</v>
      </c>
      <c r="D337" s="239" t="s">
        <v>364</v>
      </c>
      <c r="E337" s="240" t="s">
        <v>685</v>
      </c>
      <c r="F337" s="241" t="s">
        <v>686</v>
      </c>
      <c r="G337" s="242" t="s">
        <v>121</v>
      </c>
      <c r="H337" s="243">
        <v>2.02</v>
      </c>
      <c r="I337" s="244">
        <v>786</v>
      </c>
      <c r="J337" s="244">
        <f>ROUND(I337*H337,2)</f>
        <v>1587.72</v>
      </c>
      <c r="K337" s="241" t="s">
        <v>17</v>
      </c>
      <c r="L337" s="245"/>
      <c r="M337" s="246" t="s">
        <v>17</v>
      </c>
      <c r="N337" s="247" t="s">
        <v>43</v>
      </c>
      <c r="O337" s="205">
        <v>0</v>
      </c>
      <c r="P337" s="205">
        <f>O337*H337</f>
        <v>0</v>
      </c>
      <c r="Q337" s="205">
        <v>0.0064999999999999997</v>
      </c>
      <c r="R337" s="205">
        <f>Q337*H337</f>
        <v>0.013129999999999999</v>
      </c>
      <c r="S337" s="205">
        <v>0</v>
      </c>
      <c r="T337" s="206">
        <f>S337*H337</f>
        <v>0</v>
      </c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R337" s="207" t="s">
        <v>367</v>
      </c>
      <c r="AT337" s="207" t="s">
        <v>364</v>
      </c>
      <c r="AU337" s="207" t="s">
        <v>82</v>
      </c>
      <c r="AY337" s="18" t="s">
        <v>115</v>
      </c>
      <c r="BE337" s="208">
        <f>IF(N337="základní",J337,0)</f>
        <v>1587.72</v>
      </c>
      <c r="BF337" s="208">
        <f>IF(N337="snížená",J337,0)</f>
        <v>0</v>
      </c>
      <c r="BG337" s="208">
        <f>IF(N337="zákl. přenesená",J337,0)</f>
        <v>0</v>
      </c>
      <c r="BH337" s="208">
        <f>IF(N337="sníž. přenesená",J337,0)</f>
        <v>0</v>
      </c>
      <c r="BI337" s="208">
        <f>IF(N337="nulová",J337,0)</f>
        <v>0</v>
      </c>
      <c r="BJ337" s="18" t="s">
        <v>80</v>
      </c>
      <c r="BK337" s="208">
        <f>ROUND(I337*H337,2)</f>
        <v>1587.72</v>
      </c>
      <c r="BL337" s="18" t="s">
        <v>139</v>
      </c>
      <c r="BM337" s="207" t="s">
        <v>687</v>
      </c>
    </row>
    <row r="338" s="13" customFormat="1">
      <c r="A338" s="13"/>
      <c r="B338" s="219"/>
      <c r="C338" s="220"/>
      <c r="D338" s="213" t="s">
        <v>195</v>
      </c>
      <c r="E338" s="220"/>
      <c r="F338" s="222" t="s">
        <v>562</v>
      </c>
      <c r="G338" s="220"/>
      <c r="H338" s="223">
        <v>2.02</v>
      </c>
      <c r="I338" s="220"/>
      <c r="J338" s="220"/>
      <c r="K338" s="220"/>
      <c r="L338" s="224"/>
      <c r="M338" s="225"/>
      <c r="N338" s="226"/>
      <c r="O338" s="226"/>
      <c r="P338" s="226"/>
      <c r="Q338" s="226"/>
      <c r="R338" s="226"/>
      <c r="S338" s="226"/>
      <c r="T338" s="227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28" t="s">
        <v>195</v>
      </c>
      <c r="AU338" s="228" t="s">
        <v>82</v>
      </c>
      <c r="AV338" s="13" t="s">
        <v>82</v>
      </c>
      <c r="AW338" s="13" t="s">
        <v>4</v>
      </c>
      <c r="AX338" s="13" t="s">
        <v>80</v>
      </c>
      <c r="AY338" s="228" t="s">
        <v>115</v>
      </c>
    </row>
    <row r="339" s="2" customFormat="1" ht="16.5" customHeight="1">
      <c r="A339" s="33"/>
      <c r="B339" s="34"/>
      <c r="C339" s="197" t="s">
        <v>688</v>
      </c>
      <c r="D339" s="197" t="s">
        <v>118</v>
      </c>
      <c r="E339" s="198" t="s">
        <v>689</v>
      </c>
      <c r="F339" s="199" t="s">
        <v>690</v>
      </c>
      <c r="G339" s="200" t="s">
        <v>121</v>
      </c>
      <c r="H339" s="201">
        <v>3</v>
      </c>
      <c r="I339" s="202">
        <v>7140</v>
      </c>
      <c r="J339" s="202">
        <f>ROUND(I339*H339,2)</f>
        <v>21420</v>
      </c>
      <c r="K339" s="199" t="s">
        <v>122</v>
      </c>
      <c r="L339" s="39"/>
      <c r="M339" s="203" t="s">
        <v>17</v>
      </c>
      <c r="N339" s="204" t="s">
        <v>43</v>
      </c>
      <c r="O339" s="205">
        <v>0.80400000000000005</v>
      </c>
      <c r="P339" s="205">
        <f>O339*H339</f>
        <v>2.4119999999999999</v>
      </c>
      <c r="Q339" s="205">
        <v>0.0309</v>
      </c>
      <c r="R339" s="205">
        <f>Q339*H339</f>
        <v>0.092700000000000005</v>
      </c>
      <c r="S339" s="205">
        <v>0</v>
      </c>
      <c r="T339" s="206">
        <f>S339*H339</f>
        <v>0</v>
      </c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R339" s="207" t="s">
        <v>139</v>
      </c>
      <c r="AT339" s="207" t="s">
        <v>118</v>
      </c>
      <c r="AU339" s="207" t="s">
        <v>82</v>
      </c>
      <c r="AY339" s="18" t="s">
        <v>115</v>
      </c>
      <c r="BE339" s="208">
        <f>IF(N339="základní",J339,0)</f>
        <v>21420</v>
      </c>
      <c r="BF339" s="208">
        <f>IF(N339="snížená",J339,0)</f>
        <v>0</v>
      </c>
      <c r="BG339" s="208">
        <f>IF(N339="zákl. přenesená",J339,0)</f>
        <v>0</v>
      </c>
      <c r="BH339" s="208">
        <f>IF(N339="sníž. přenesená",J339,0)</f>
        <v>0</v>
      </c>
      <c r="BI339" s="208">
        <f>IF(N339="nulová",J339,0)</f>
        <v>0</v>
      </c>
      <c r="BJ339" s="18" t="s">
        <v>80</v>
      </c>
      <c r="BK339" s="208">
        <f>ROUND(I339*H339,2)</f>
        <v>21420</v>
      </c>
      <c r="BL339" s="18" t="s">
        <v>139</v>
      </c>
      <c r="BM339" s="207" t="s">
        <v>691</v>
      </c>
    </row>
    <row r="340" s="2" customFormat="1">
      <c r="A340" s="33"/>
      <c r="B340" s="34"/>
      <c r="C340" s="35"/>
      <c r="D340" s="209" t="s">
        <v>125</v>
      </c>
      <c r="E340" s="35"/>
      <c r="F340" s="210" t="s">
        <v>692</v>
      </c>
      <c r="G340" s="35"/>
      <c r="H340" s="35"/>
      <c r="I340" s="35"/>
      <c r="J340" s="35"/>
      <c r="K340" s="35"/>
      <c r="L340" s="39"/>
      <c r="M340" s="211"/>
      <c r="N340" s="212"/>
      <c r="O340" s="78"/>
      <c r="P340" s="78"/>
      <c r="Q340" s="78"/>
      <c r="R340" s="78"/>
      <c r="S340" s="78"/>
      <c r="T340" s="79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T340" s="18" t="s">
        <v>125</v>
      </c>
      <c r="AU340" s="18" t="s">
        <v>82</v>
      </c>
    </row>
    <row r="341" s="2" customFormat="1" ht="16.5" customHeight="1">
      <c r="A341" s="33"/>
      <c r="B341" s="34"/>
      <c r="C341" s="197" t="s">
        <v>693</v>
      </c>
      <c r="D341" s="197" t="s">
        <v>118</v>
      </c>
      <c r="E341" s="198" t="s">
        <v>694</v>
      </c>
      <c r="F341" s="199" t="s">
        <v>695</v>
      </c>
      <c r="G341" s="200" t="s">
        <v>214</v>
      </c>
      <c r="H341" s="201">
        <v>60.950000000000003</v>
      </c>
      <c r="I341" s="202">
        <v>18.800000000000001</v>
      </c>
      <c r="J341" s="202">
        <f>ROUND(I341*H341,2)</f>
        <v>1145.8599999999999</v>
      </c>
      <c r="K341" s="199" t="s">
        <v>122</v>
      </c>
      <c r="L341" s="39"/>
      <c r="M341" s="203" t="s">
        <v>17</v>
      </c>
      <c r="N341" s="204" t="s">
        <v>43</v>
      </c>
      <c r="O341" s="205">
        <v>0.025000000000000001</v>
      </c>
      <c r="P341" s="205">
        <f>O341*H341</f>
        <v>1.5237500000000002</v>
      </c>
      <c r="Q341" s="205">
        <v>9.0000000000000006E-05</v>
      </c>
      <c r="R341" s="205">
        <f>Q341*H341</f>
        <v>0.0054855000000000008</v>
      </c>
      <c r="S341" s="205">
        <v>0</v>
      </c>
      <c r="T341" s="206">
        <f>S341*H341</f>
        <v>0</v>
      </c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R341" s="207" t="s">
        <v>139</v>
      </c>
      <c r="AT341" s="207" t="s">
        <v>118</v>
      </c>
      <c r="AU341" s="207" t="s">
        <v>82</v>
      </c>
      <c r="AY341" s="18" t="s">
        <v>115</v>
      </c>
      <c r="BE341" s="208">
        <f>IF(N341="základní",J341,0)</f>
        <v>1145.8599999999999</v>
      </c>
      <c r="BF341" s="208">
        <f>IF(N341="snížená",J341,0)</f>
        <v>0</v>
      </c>
      <c r="BG341" s="208">
        <f>IF(N341="zákl. přenesená",J341,0)</f>
        <v>0</v>
      </c>
      <c r="BH341" s="208">
        <f>IF(N341="sníž. přenesená",J341,0)</f>
        <v>0</v>
      </c>
      <c r="BI341" s="208">
        <f>IF(N341="nulová",J341,0)</f>
        <v>0</v>
      </c>
      <c r="BJ341" s="18" t="s">
        <v>80</v>
      </c>
      <c r="BK341" s="208">
        <f>ROUND(I341*H341,2)</f>
        <v>1145.8599999999999</v>
      </c>
      <c r="BL341" s="18" t="s">
        <v>139</v>
      </c>
      <c r="BM341" s="207" t="s">
        <v>696</v>
      </c>
    </row>
    <row r="342" s="2" customFormat="1">
      <c r="A342" s="33"/>
      <c r="B342" s="34"/>
      <c r="C342" s="35"/>
      <c r="D342" s="209" t="s">
        <v>125</v>
      </c>
      <c r="E342" s="35"/>
      <c r="F342" s="210" t="s">
        <v>697</v>
      </c>
      <c r="G342" s="35"/>
      <c r="H342" s="35"/>
      <c r="I342" s="35"/>
      <c r="J342" s="35"/>
      <c r="K342" s="35"/>
      <c r="L342" s="39"/>
      <c r="M342" s="211"/>
      <c r="N342" s="212"/>
      <c r="O342" s="78"/>
      <c r="P342" s="78"/>
      <c r="Q342" s="78"/>
      <c r="R342" s="78"/>
      <c r="S342" s="78"/>
      <c r="T342" s="79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T342" s="18" t="s">
        <v>125</v>
      </c>
      <c r="AU342" s="18" t="s">
        <v>82</v>
      </c>
    </row>
    <row r="343" s="13" customFormat="1">
      <c r="A343" s="13"/>
      <c r="B343" s="219"/>
      <c r="C343" s="220"/>
      <c r="D343" s="213" t="s">
        <v>195</v>
      </c>
      <c r="E343" s="221" t="s">
        <v>17</v>
      </c>
      <c r="F343" s="222" t="s">
        <v>443</v>
      </c>
      <c r="G343" s="220"/>
      <c r="H343" s="223">
        <v>60.950000000000003</v>
      </c>
      <c r="I343" s="220"/>
      <c r="J343" s="220"/>
      <c r="K343" s="220"/>
      <c r="L343" s="224"/>
      <c r="M343" s="225"/>
      <c r="N343" s="226"/>
      <c r="O343" s="226"/>
      <c r="P343" s="226"/>
      <c r="Q343" s="226"/>
      <c r="R343" s="226"/>
      <c r="S343" s="226"/>
      <c r="T343" s="227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28" t="s">
        <v>195</v>
      </c>
      <c r="AU343" s="228" t="s">
        <v>82</v>
      </c>
      <c r="AV343" s="13" t="s">
        <v>82</v>
      </c>
      <c r="AW343" s="13" t="s">
        <v>34</v>
      </c>
      <c r="AX343" s="13" t="s">
        <v>80</v>
      </c>
      <c r="AY343" s="228" t="s">
        <v>115</v>
      </c>
    </row>
    <row r="344" s="12" customFormat="1" ht="22.8" customHeight="1">
      <c r="A344" s="12"/>
      <c r="B344" s="182"/>
      <c r="C344" s="183"/>
      <c r="D344" s="184" t="s">
        <v>71</v>
      </c>
      <c r="E344" s="195" t="s">
        <v>307</v>
      </c>
      <c r="F344" s="195" t="s">
        <v>698</v>
      </c>
      <c r="G344" s="183"/>
      <c r="H344" s="183"/>
      <c r="I344" s="183"/>
      <c r="J344" s="196">
        <f>BK344</f>
        <v>131458.60000000001</v>
      </c>
      <c r="K344" s="183"/>
      <c r="L344" s="187"/>
      <c r="M344" s="188"/>
      <c r="N344" s="189"/>
      <c r="O344" s="189"/>
      <c r="P344" s="190">
        <f>SUM(P345:P403)</f>
        <v>37.494300000000003</v>
      </c>
      <c r="Q344" s="189"/>
      <c r="R344" s="190">
        <f>SUM(R345:R403)</f>
        <v>18.463785899999998</v>
      </c>
      <c r="S344" s="189"/>
      <c r="T344" s="191">
        <f>SUM(T345:T403)</f>
        <v>5.6139999999999999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192" t="s">
        <v>80</v>
      </c>
      <c r="AT344" s="193" t="s">
        <v>71</v>
      </c>
      <c r="AU344" s="193" t="s">
        <v>80</v>
      </c>
      <c r="AY344" s="192" t="s">
        <v>115</v>
      </c>
      <c r="BK344" s="194">
        <f>SUM(BK345:BK403)</f>
        <v>131458.60000000001</v>
      </c>
    </row>
    <row r="345" s="2" customFormat="1" ht="24.15" customHeight="1">
      <c r="A345" s="33"/>
      <c r="B345" s="34"/>
      <c r="C345" s="197" t="s">
        <v>699</v>
      </c>
      <c r="D345" s="197" t="s">
        <v>118</v>
      </c>
      <c r="E345" s="198" t="s">
        <v>700</v>
      </c>
      <c r="F345" s="199" t="s">
        <v>701</v>
      </c>
      <c r="G345" s="200" t="s">
        <v>214</v>
      </c>
      <c r="H345" s="201">
        <v>26.5</v>
      </c>
      <c r="I345" s="202">
        <v>412</v>
      </c>
      <c r="J345" s="202">
        <f>ROUND(I345*H345,2)</f>
        <v>10918</v>
      </c>
      <c r="K345" s="199" t="s">
        <v>122</v>
      </c>
      <c r="L345" s="39"/>
      <c r="M345" s="203" t="s">
        <v>17</v>
      </c>
      <c r="N345" s="204" t="s">
        <v>43</v>
      </c>
      <c r="O345" s="205">
        <v>0.26800000000000002</v>
      </c>
      <c r="P345" s="205">
        <f>O345*H345</f>
        <v>7.1020000000000003</v>
      </c>
      <c r="Q345" s="205">
        <v>0.16850000000000001</v>
      </c>
      <c r="R345" s="205">
        <f>Q345*H345</f>
        <v>4.4652500000000002</v>
      </c>
      <c r="S345" s="205">
        <v>0</v>
      </c>
      <c r="T345" s="206">
        <f>S345*H345</f>
        <v>0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207" t="s">
        <v>139</v>
      </c>
      <c r="AT345" s="207" t="s">
        <v>118</v>
      </c>
      <c r="AU345" s="207" t="s">
        <v>82</v>
      </c>
      <c r="AY345" s="18" t="s">
        <v>115</v>
      </c>
      <c r="BE345" s="208">
        <f>IF(N345="základní",J345,0)</f>
        <v>10918</v>
      </c>
      <c r="BF345" s="208">
        <f>IF(N345="snížená",J345,0)</f>
        <v>0</v>
      </c>
      <c r="BG345" s="208">
        <f>IF(N345="zákl. přenesená",J345,0)</f>
        <v>0</v>
      </c>
      <c r="BH345" s="208">
        <f>IF(N345="sníž. přenesená",J345,0)</f>
        <v>0</v>
      </c>
      <c r="BI345" s="208">
        <f>IF(N345="nulová",J345,0)</f>
        <v>0</v>
      </c>
      <c r="BJ345" s="18" t="s">
        <v>80</v>
      </c>
      <c r="BK345" s="208">
        <f>ROUND(I345*H345,2)</f>
        <v>10918</v>
      </c>
      <c r="BL345" s="18" t="s">
        <v>139</v>
      </c>
      <c r="BM345" s="207" t="s">
        <v>702</v>
      </c>
    </row>
    <row r="346" s="2" customFormat="1">
      <c r="A346" s="33"/>
      <c r="B346" s="34"/>
      <c r="C346" s="35"/>
      <c r="D346" s="209" t="s">
        <v>125</v>
      </c>
      <c r="E346" s="35"/>
      <c r="F346" s="210" t="s">
        <v>703</v>
      </c>
      <c r="G346" s="35"/>
      <c r="H346" s="35"/>
      <c r="I346" s="35"/>
      <c r="J346" s="35"/>
      <c r="K346" s="35"/>
      <c r="L346" s="39"/>
      <c r="M346" s="211"/>
      <c r="N346" s="212"/>
      <c r="O346" s="78"/>
      <c r="P346" s="78"/>
      <c r="Q346" s="78"/>
      <c r="R346" s="78"/>
      <c r="S346" s="78"/>
      <c r="T346" s="79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T346" s="18" t="s">
        <v>125</v>
      </c>
      <c r="AU346" s="18" t="s">
        <v>82</v>
      </c>
    </row>
    <row r="347" s="2" customFormat="1" ht="16.5" customHeight="1">
      <c r="A347" s="33"/>
      <c r="B347" s="34"/>
      <c r="C347" s="239" t="s">
        <v>704</v>
      </c>
      <c r="D347" s="239" t="s">
        <v>364</v>
      </c>
      <c r="E347" s="240" t="s">
        <v>705</v>
      </c>
      <c r="F347" s="241" t="s">
        <v>706</v>
      </c>
      <c r="G347" s="242" t="s">
        <v>214</v>
      </c>
      <c r="H347" s="243">
        <v>26.010000000000002</v>
      </c>
      <c r="I347" s="244">
        <v>249</v>
      </c>
      <c r="J347" s="244">
        <f>ROUND(I347*H347,2)</f>
        <v>6476.4899999999998</v>
      </c>
      <c r="K347" s="241" t="s">
        <v>122</v>
      </c>
      <c r="L347" s="245"/>
      <c r="M347" s="246" t="s">
        <v>17</v>
      </c>
      <c r="N347" s="247" t="s">
        <v>43</v>
      </c>
      <c r="O347" s="205">
        <v>0</v>
      </c>
      <c r="P347" s="205">
        <f>O347*H347</f>
        <v>0</v>
      </c>
      <c r="Q347" s="205">
        <v>0.080000000000000002</v>
      </c>
      <c r="R347" s="205">
        <f>Q347*H347</f>
        <v>2.0808</v>
      </c>
      <c r="S347" s="205">
        <v>0</v>
      </c>
      <c r="T347" s="206">
        <f>S347*H347</f>
        <v>0</v>
      </c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R347" s="207" t="s">
        <v>367</v>
      </c>
      <c r="AT347" s="207" t="s">
        <v>364</v>
      </c>
      <c r="AU347" s="207" t="s">
        <v>82</v>
      </c>
      <c r="AY347" s="18" t="s">
        <v>115</v>
      </c>
      <c r="BE347" s="208">
        <f>IF(N347="základní",J347,0)</f>
        <v>6476.4899999999998</v>
      </c>
      <c r="BF347" s="208">
        <f>IF(N347="snížená",J347,0)</f>
        <v>0</v>
      </c>
      <c r="BG347" s="208">
        <f>IF(N347="zákl. přenesená",J347,0)</f>
        <v>0</v>
      </c>
      <c r="BH347" s="208">
        <f>IF(N347="sníž. přenesená",J347,0)</f>
        <v>0</v>
      </c>
      <c r="BI347" s="208">
        <f>IF(N347="nulová",J347,0)</f>
        <v>0</v>
      </c>
      <c r="BJ347" s="18" t="s">
        <v>80</v>
      </c>
      <c r="BK347" s="208">
        <f>ROUND(I347*H347,2)</f>
        <v>6476.4899999999998</v>
      </c>
      <c r="BL347" s="18" t="s">
        <v>139</v>
      </c>
      <c r="BM347" s="207" t="s">
        <v>707</v>
      </c>
    </row>
    <row r="348" s="13" customFormat="1">
      <c r="A348" s="13"/>
      <c r="B348" s="219"/>
      <c r="C348" s="220"/>
      <c r="D348" s="213" t="s">
        <v>195</v>
      </c>
      <c r="E348" s="220"/>
      <c r="F348" s="222" t="s">
        <v>708</v>
      </c>
      <c r="G348" s="220"/>
      <c r="H348" s="223">
        <v>26.010000000000002</v>
      </c>
      <c r="I348" s="220"/>
      <c r="J348" s="220"/>
      <c r="K348" s="220"/>
      <c r="L348" s="224"/>
      <c r="M348" s="225"/>
      <c r="N348" s="226"/>
      <c r="O348" s="226"/>
      <c r="P348" s="226"/>
      <c r="Q348" s="226"/>
      <c r="R348" s="226"/>
      <c r="S348" s="226"/>
      <c r="T348" s="227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28" t="s">
        <v>195</v>
      </c>
      <c r="AU348" s="228" t="s">
        <v>82</v>
      </c>
      <c r="AV348" s="13" t="s">
        <v>82</v>
      </c>
      <c r="AW348" s="13" t="s">
        <v>4</v>
      </c>
      <c r="AX348" s="13" t="s">
        <v>80</v>
      </c>
      <c r="AY348" s="228" t="s">
        <v>115</v>
      </c>
    </row>
    <row r="349" s="2" customFormat="1" ht="16.5" customHeight="1">
      <c r="A349" s="33"/>
      <c r="B349" s="34"/>
      <c r="C349" s="239" t="s">
        <v>709</v>
      </c>
      <c r="D349" s="239" t="s">
        <v>364</v>
      </c>
      <c r="E349" s="240" t="s">
        <v>710</v>
      </c>
      <c r="F349" s="241" t="s">
        <v>711</v>
      </c>
      <c r="G349" s="242" t="s">
        <v>214</v>
      </c>
      <c r="H349" s="243">
        <v>1.02</v>
      </c>
      <c r="I349" s="244">
        <v>548</v>
      </c>
      <c r="J349" s="244">
        <f>ROUND(I349*H349,2)</f>
        <v>558.96000000000004</v>
      </c>
      <c r="K349" s="241" t="s">
        <v>122</v>
      </c>
      <c r="L349" s="245"/>
      <c r="M349" s="246" t="s">
        <v>17</v>
      </c>
      <c r="N349" s="247" t="s">
        <v>43</v>
      </c>
      <c r="O349" s="205">
        <v>0</v>
      </c>
      <c r="P349" s="205">
        <f>O349*H349</f>
        <v>0</v>
      </c>
      <c r="Q349" s="205">
        <v>0.065670000000000006</v>
      </c>
      <c r="R349" s="205">
        <f>Q349*H349</f>
        <v>0.066983400000000012</v>
      </c>
      <c r="S349" s="205">
        <v>0</v>
      </c>
      <c r="T349" s="206">
        <f>S349*H349</f>
        <v>0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207" t="s">
        <v>367</v>
      </c>
      <c r="AT349" s="207" t="s">
        <v>364</v>
      </c>
      <c r="AU349" s="207" t="s">
        <v>82</v>
      </c>
      <c r="AY349" s="18" t="s">
        <v>115</v>
      </c>
      <c r="BE349" s="208">
        <f>IF(N349="základní",J349,0)</f>
        <v>558.96000000000004</v>
      </c>
      <c r="BF349" s="208">
        <f>IF(N349="snížená",J349,0)</f>
        <v>0</v>
      </c>
      <c r="BG349" s="208">
        <f>IF(N349="zákl. přenesená",J349,0)</f>
        <v>0</v>
      </c>
      <c r="BH349" s="208">
        <f>IF(N349="sníž. přenesená",J349,0)</f>
        <v>0</v>
      </c>
      <c r="BI349" s="208">
        <f>IF(N349="nulová",J349,0)</f>
        <v>0</v>
      </c>
      <c r="BJ349" s="18" t="s">
        <v>80</v>
      </c>
      <c r="BK349" s="208">
        <f>ROUND(I349*H349,2)</f>
        <v>558.96000000000004</v>
      </c>
      <c r="BL349" s="18" t="s">
        <v>139</v>
      </c>
      <c r="BM349" s="207" t="s">
        <v>712</v>
      </c>
    </row>
    <row r="350" s="13" customFormat="1">
      <c r="A350" s="13"/>
      <c r="B350" s="219"/>
      <c r="C350" s="220"/>
      <c r="D350" s="213" t="s">
        <v>195</v>
      </c>
      <c r="E350" s="220"/>
      <c r="F350" s="222" t="s">
        <v>713</v>
      </c>
      <c r="G350" s="220"/>
      <c r="H350" s="223">
        <v>1.02</v>
      </c>
      <c r="I350" s="220"/>
      <c r="J350" s="220"/>
      <c r="K350" s="220"/>
      <c r="L350" s="224"/>
      <c r="M350" s="225"/>
      <c r="N350" s="226"/>
      <c r="O350" s="226"/>
      <c r="P350" s="226"/>
      <c r="Q350" s="226"/>
      <c r="R350" s="226"/>
      <c r="S350" s="226"/>
      <c r="T350" s="227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28" t="s">
        <v>195</v>
      </c>
      <c r="AU350" s="228" t="s">
        <v>82</v>
      </c>
      <c r="AV350" s="13" t="s">
        <v>82</v>
      </c>
      <c r="AW350" s="13" t="s">
        <v>4</v>
      </c>
      <c r="AX350" s="13" t="s">
        <v>80</v>
      </c>
      <c r="AY350" s="228" t="s">
        <v>115</v>
      </c>
    </row>
    <row r="351" s="2" customFormat="1" ht="24.15" customHeight="1">
      <c r="A351" s="33"/>
      <c r="B351" s="34"/>
      <c r="C351" s="197" t="s">
        <v>714</v>
      </c>
      <c r="D351" s="197" t="s">
        <v>118</v>
      </c>
      <c r="E351" s="198" t="s">
        <v>715</v>
      </c>
      <c r="F351" s="199" t="s">
        <v>716</v>
      </c>
      <c r="G351" s="200" t="s">
        <v>214</v>
      </c>
      <c r="H351" s="201">
        <v>38.100000000000001</v>
      </c>
      <c r="I351" s="202">
        <v>352</v>
      </c>
      <c r="J351" s="202">
        <f>ROUND(I351*H351,2)</f>
        <v>13411.200000000001</v>
      </c>
      <c r="K351" s="199" t="s">
        <v>122</v>
      </c>
      <c r="L351" s="39"/>
      <c r="M351" s="203" t="s">
        <v>17</v>
      </c>
      <c r="N351" s="204" t="s">
        <v>43</v>
      </c>
      <c r="O351" s="205">
        <v>0.23899999999999999</v>
      </c>
      <c r="P351" s="205">
        <f>O351*H351</f>
        <v>9.1059000000000001</v>
      </c>
      <c r="Q351" s="205">
        <v>0.14041999999999999</v>
      </c>
      <c r="R351" s="205">
        <f>Q351*H351</f>
        <v>5.3500019999999999</v>
      </c>
      <c r="S351" s="205">
        <v>0</v>
      </c>
      <c r="T351" s="206">
        <f>S351*H351</f>
        <v>0</v>
      </c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R351" s="207" t="s">
        <v>139</v>
      </c>
      <c r="AT351" s="207" t="s">
        <v>118</v>
      </c>
      <c r="AU351" s="207" t="s">
        <v>82</v>
      </c>
      <c r="AY351" s="18" t="s">
        <v>115</v>
      </c>
      <c r="BE351" s="208">
        <f>IF(N351="základní",J351,0)</f>
        <v>13411.200000000001</v>
      </c>
      <c r="BF351" s="208">
        <f>IF(N351="snížená",J351,0)</f>
        <v>0</v>
      </c>
      <c r="BG351" s="208">
        <f>IF(N351="zákl. přenesená",J351,0)</f>
        <v>0</v>
      </c>
      <c r="BH351" s="208">
        <f>IF(N351="sníž. přenesená",J351,0)</f>
        <v>0</v>
      </c>
      <c r="BI351" s="208">
        <f>IF(N351="nulová",J351,0)</f>
        <v>0</v>
      </c>
      <c r="BJ351" s="18" t="s">
        <v>80</v>
      </c>
      <c r="BK351" s="208">
        <f>ROUND(I351*H351,2)</f>
        <v>13411.200000000001</v>
      </c>
      <c r="BL351" s="18" t="s">
        <v>139</v>
      </c>
      <c r="BM351" s="207" t="s">
        <v>717</v>
      </c>
    </row>
    <row r="352" s="2" customFormat="1">
      <c r="A352" s="33"/>
      <c r="B352" s="34"/>
      <c r="C352" s="35"/>
      <c r="D352" s="209" t="s">
        <v>125</v>
      </c>
      <c r="E352" s="35"/>
      <c r="F352" s="210" t="s">
        <v>718</v>
      </c>
      <c r="G352" s="35"/>
      <c r="H352" s="35"/>
      <c r="I352" s="35"/>
      <c r="J352" s="35"/>
      <c r="K352" s="35"/>
      <c r="L352" s="39"/>
      <c r="M352" s="211"/>
      <c r="N352" s="212"/>
      <c r="O352" s="78"/>
      <c r="P352" s="78"/>
      <c r="Q352" s="78"/>
      <c r="R352" s="78"/>
      <c r="S352" s="78"/>
      <c r="T352" s="79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T352" s="18" t="s">
        <v>125</v>
      </c>
      <c r="AU352" s="18" t="s">
        <v>82</v>
      </c>
    </row>
    <row r="353" s="13" customFormat="1">
      <c r="A353" s="13"/>
      <c r="B353" s="219"/>
      <c r="C353" s="220"/>
      <c r="D353" s="213" t="s">
        <v>195</v>
      </c>
      <c r="E353" s="221" t="s">
        <v>17</v>
      </c>
      <c r="F353" s="222" t="s">
        <v>719</v>
      </c>
      <c r="G353" s="220"/>
      <c r="H353" s="223">
        <v>38.100000000000001</v>
      </c>
      <c r="I353" s="220"/>
      <c r="J353" s="220"/>
      <c r="K353" s="220"/>
      <c r="L353" s="224"/>
      <c r="M353" s="225"/>
      <c r="N353" s="226"/>
      <c r="O353" s="226"/>
      <c r="P353" s="226"/>
      <c r="Q353" s="226"/>
      <c r="R353" s="226"/>
      <c r="S353" s="226"/>
      <c r="T353" s="227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28" t="s">
        <v>195</v>
      </c>
      <c r="AU353" s="228" t="s">
        <v>82</v>
      </c>
      <c r="AV353" s="13" t="s">
        <v>82</v>
      </c>
      <c r="AW353" s="13" t="s">
        <v>34</v>
      </c>
      <c r="AX353" s="13" t="s">
        <v>80</v>
      </c>
      <c r="AY353" s="228" t="s">
        <v>115</v>
      </c>
    </row>
    <row r="354" s="2" customFormat="1" ht="16.5" customHeight="1">
      <c r="A354" s="33"/>
      <c r="B354" s="34"/>
      <c r="C354" s="239" t="s">
        <v>720</v>
      </c>
      <c r="D354" s="239" t="s">
        <v>364</v>
      </c>
      <c r="E354" s="240" t="s">
        <v>721</v>
      </c>
      <c r="F354" s="241" t="s">
        <v>722</v>
      </c>
      <c r="G354" s="242" t="s">
        <v>214</v>
      </c>
      <c r="H354" s="243">
        <v>1.01</v>
      </c>
      <c r="I354" s="244">
        <v>168</v>
      </c>
      <c r="J354" s="244">
        <f>ROUND(I354*H354,2)</f>
        <v>169.68000000000001</v>
      </c>
      <c r="K354" s="241" t="s">
        <v>122</v>
      </c>
      <c r="L354" s="245"/>
      <c r="M354" s="246" t="s">
        <v>17</v>
      </c>
      <c r="N354" s="247" t="s">
        <v>43</v>
      </c>
      <c r="O354" s="205">
        <v>0</v>
      </c>
      <c r="P354" s="205">
        <f>O354*H354</f>
        <v>0</v>
      </c>
      <c r="Q354" s="205">
        <v>0.044999999999999998</v>
      </c>
      <c r="R354" s="205">
        <f>Q354*H354</f>
        <v>0.045449999999999997</v>
      </c>
      <c r="S354" s="205">
        <v>0</v>
      </c>
      <c r="T354" s="206">
        <f>S354*H354</f>
        <v>0</v>
      </c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R354" s="207" t="s">
        <v>367</v>
      </c>
      <c r="AT354" s="207" t="s">
        <v>364</v>
      </c>
      <c r="AU354" s="207" t="s">
        <v>82</v>
      </c>
      <c r="AY354" s="18" t="s">
        <v>115</v>
      </c>
      <c r="BE354" s="208">
        <f>IF(N354="základní",J354,0)</f>
        <v>169.68000000000001</v>
      </c>
      <c r="BF354" s="208">
        <f>IF(N354="snížená",J354,0)</f>
        <v>0</v>
      </c>
      <c r="BG354" s="208">
        <f>IF(N354="zákl. přenesená",J354,0)</f>
        <v>0</v>
      </c>
      <c r="BH354" s="208">
        <f>IF(N354="sníž. přenesená",J354,0)</f>
        <v>0</v>
      </c>
      <c r="BI354" s="208">
        <f>IF(N354="nulová",J354,0)</f>
        <v>0</v>
      </c>
      <c r="BJ354" s="18" t="s">
        <v>80</v>
      </c>
      <c r="BK354" s="208">
        <f>ROUND(I354*H354,2)</f>
        <v>169.68000000000001</v>
      </c>
      <c r="BL354" s="18" t="s">
        <v>139</v>
      </c>
      <c r="BM354" s="207" t="s">
        <v>723</v>
      </c>
    </row>
    <row r="355" s="13" customFormat="1">
      <c r="A355" s="13"/>
      <c r="B355" s="219"/>
      <c r="C355" s="220"/>
      <c r="D355" s="213" t="s">
        <v>195</v>
      </c>
      <c r="E355" s="220"/>
      <c r="F355" s="222" t="s">
        <v>553</v>
      </c>
      <c r="G355" s="220"/>
      <c r="H355" s="223">
        <v>1.01</v>
      </c>
      <c r="I355" s="220"/>
      <c r="J355" s="220"/>
      <c r="K355" s="220"/>
      <c r="L355" s="224"/>
      <c r="M355" s="225"/>
      <c r="N355" s="226"/>
      <c r="O355" s="226"/>
      <c r="P355" s="226"/>
      <c r="Q355" s="226"/>
      <c r="R355" s="226"/>
      <c r="S355" s="226"/>
      <c r="T355" s="227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28" t="s">
        <v>195</v>
      </c>
      <c r="AU355" s="228" t="s">
        <v>82</v>
      </c>
      <c r="AV355" s="13" t="s">
        <v>82</v>
      </c>
      <c r="AW355" s="13" t="s">
        <v>4</v>
      </c>
      <c r="AX355" s="13" t="s">
        <v>80</v>
      </c>
      <c r="AY355" s="228" t="s">
        <v>115</v>
      </c>
    </row>
    <row r="356" s="2" customFormat="1" ht="16.5" customHeight="1">
      <c r="A356" s="33"/>
      <c r="B356" s="34"/>
      <c r="C356" s="239" t="s">
        <v>724</v>
      </c>
      <c r="D356" s="239" t="s">
        <v>364</v>
      </c>
      <c r="E356" s="240" t="s">
        <v>725</v>
      </c>
      <c r="F356" s="241" t="s">
        <v>726</v>
      </c>
      <c r="G356" s="242" t="s">
        <v>214</v>
      </c>
      <c r="H356" s="243">
        <v>37.470999999999997</v>
      </c>
      <c r="I356" s="244">
        <v>85</v>
      </c>
      <c r="J356" s="244">
        <f>ROUND(I356*H356,2)</f>
        <v>3185.04</v>
      </c>
      <c r="K356" s="241" t="s">
        <v>122</v>
      </c>
      <c r="L356" s="245"/>
      <c r="M356" s="246" t="s">
        <v>17</v>
      </c>
      <c r="N356" s="247" t="s">
        <v>43</v>
      </c>
      <c r="O356" s="205">
        <v>0</v>
      </c>
      <c r="P356" s="205">
        <f>O356*H356</f>
        <v>0</v>
      </c>
      <c r="Q356" s="205">
        <v>0.021000000000000001</v>
      </c>
      <c r="R356" s="205">
        <f>Q356*H356</f>
        <v>0.78689100000000001</v>
      </c>
      <c r="S356" s="205">
        <v>0</v>
      </c>
      <c r="T356" s="206">
        <f>S356*H356</f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207" t="s">
        <v>367</v>
      </c>
      <c r="AT356" s="207" t="s">
        <v>364</v>
      </c>
      <c r="AU356" s="207" t="s">
        <v>82</v>
      </c>
      <c r="AY356" s="18" t="s">
        <v>115</v>
      </c>
      <c r="BE356" s="208">
        <f>IF(N356="základní",J356,0)</f>
        <v>3185.04</v>
      </c>
      <c r="BF356" s="208">
        <f>IF(N356="snížená",J356,0)</f>
        <v>0</v>
      </c>
      <c r="BG356" s="208">
        <f>IF(N356="zákl. přenesená",J356,0)</f>
        <v>0</v>
      </c>
      <c r="BH356" s="208">
        <f>IF(N356="sníž. přenesená",J356,0)</f>
        <v>0</v>
      </c>
      <c r="BI356" s="208">
        <f>IF(N356="nulová",J356,0)</f>
        <v>0</v>
      </c>
      <c r="BJ356" s="18" t="s">
        <v>80</v>
      </c>
      <c r="BK356" s="208">
        <f>ROUND(I356*H356,2)</f>
        <v>3185.04</v>
      </c>
      <c r="BL356" s="18" t="s">
        <v>139</v>
      </c>
      <c r="BM356" s="207" t="s">
        <v>727</v>
      </c>
    </row>
    <row r="357" s="13" customFormat="1">
      <c r="A357" s="13"/>
      <c r="B357" s="219"/>
      <c r="C357" s="220"/>
      <c r="D357" s="213" t="s">
        <v>195</v>
      </c>
      <c r="E357" s="221" t="s">
        <v>17</v>
      </c>
      <c r="F357" s="222" t="s">
        <v>728</v>
      </c>
      <c r="G357" s="220"/>
      <c r="H357" s="223">
        <v>37.100000000000001</v>
      </c>
      <c r="I357" s="220"/>
      <c r="J357" s="220"/>
      <c r="K357" s="220"/>
      <c r="L357" s="224"/>
      <c r="M357" s="225"/>
      <c r="N357" s="226"/>
      <c r="O357" s="226"/>
      <c r="P357" s="226"/>
      <c r="Q357" s="226"/>
      <c r="R357" s="226"/>
      <c r="S357" s="226"/>
      <c r="T357" s="227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28" t="s">
        <v>195</v>
      </c>
      <c r="AU357" s="228" t="s">
        <v>82</v>
      </c>
      <c r="AV357" s="13" t="s">
        <v>82</v>
      </c>
      <c r="AW357" s="13" t="s">
        <v>34</v>
      </c>
      <c r="AX357" s="13" t="s">
        <v>80</v>
      </c>
      <c r="AY357" s="228" t="s">
        <v>115</v>
      </c>
    </row>
    <row r="358" s="13" customFormat="1">
      <c r="A358" s="13"/>
      <c r="B358" s="219"/>
      <c r="C358" s="220"/>
      <c r="D358" s="213" t="s">
        <v>195</v>
      </c>
      <c r="E358" s="220"/>
      <c r="F358" s="222" t="s">
        <v>729</v>
      </c>
      <c r="G358" s="220"/>
      <c r="H358" s="223">
        <v>37.470999999999997</v>
      </c>
      <c r="I358" s="220"/>
      <c r="J358" s="220"/>
      <c r="K358" s="220"/>
      <c r="L358" s="224"/>
      <c r="M358" s="225"/>
      <c r="N358" s="226"/>
      <c r="O358" s="226"/>
      <c r="P358" s="226"/>
      <c r="Q358" s="226"/>
      <c r="R358" s="226"/>
      <c r="S358" s="226"/>
      <c r="T358" s="227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28" t="s">
        <v>195</v>
      </c>
      <c r="AU358" s="228" t="s">
        <v>82</v>
      </c>
      <c r="AV358" s="13" t="s">
        <v>82</v>
      </c>
      <c r="AW358" s="13" t="s">
        <v>4</v>
      </c>
      <c r="AX358" s="13" t="s">
        <v>80</v>
      </c>
      <c r="AY358" s="228" t="s">
        <v>115</v>
      </c>
    </row>
    <row r="359" s="2" customFormat="1" ht="33" customHeight="1">
      <c r="A359" s="33"/>
      <c r="B359" s="34"/>
      <c r="C359" s="197" t="s">
        <v>730</v>
      </c>
      <c r="D359" s="197" t="s">
        <v>118</v>
      </c>
      <c r="E359" s="198" t="s">
        <v>731</v>
      </c>
      <c r="F359" s="199" t="s">
        <v>732</v>
      </c>
      <c r="G359" s="200" t="s">
        <v>214</v>
      </c>
      <c r="H359" s="201">
        <v>35.399999999999999</v>
      </c>
      <c r="I359" s="202">
        <v>134</v>
      </c>
      <c r="J359" s="202">
        <f>ROUND(I359*H359,2)</f>
        <v>4743.6000000000004</v>
      </c>
      <c r="K359" s="199" t="s">
        <v>122</v>
      </c>
      <c r="L359" s="39"/>
      <c r="M359" s="203" t="s">
        <v>17</v>
      </c>
      <c r="N359" s="204" t="s">
        <v>43</v>
      </c>
      <c r="O359" s="205">
        <v>0.186</v>
      </c>
      <c r="P359" s="205">
        <f>O359*H359</f>
        <v>6.5843999999999996</v>
      </c>
      <c r="Q359" s="205">
        <v>0.00060999999999999997</v>
      </c>
      <c r="R359" s="205">
        <f>Q359*H359</f>
        <v>0.021593999999999999</v>
      </c>
      <c r="S359" s="205">
        <v>0</v>
      </c>
      <c r="T359" s="206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207" t="s">
        <v>139</v>
      </c>
      <c r="AT359" s="207" t="s">
        <v>118</v>
      </c>
      <c r="AU359" s="207" t="s">
        <v>82</v>
      </c>
      <c r="AY359" s="18" t="s">
        <v>115</v>
      </c>
      <c r="BE359" s="208">
        <f>IF(N359="základní",J359,0)</f>
        <v>4743.6000000000004</v>
      </c>
      <c r="BF359" s="208">
        <f>IF(N359="snížená",J359,0)</f>
        <v>0</v>
      </c>
      <c r="BG359" s="208">
        <f>IF(N359="zákl. přenesená",J359,0)</f>
        <v>0</v>
      </c>
      <c r="BH359" s="208">
        <f>IF(N359="sníž. přenesená",J359,0)</f>
        <v>0</v>
      </c>
      <c r="BI359" s="208">
        <f>IF(N359="nulová",J359,0)</f>
        <v>0</v>
      </c>
      <c r="BJ359" s="18" t="s">
        <v>80</v>
      </c>
      <c r="BK359" s="208">
        <f>ROUND(I359*H359,2)</f>
        <v>4743.6000000000004</v>
      </c>
      <c r="BL359" s="18" t="s">
        <v>139</v>
      </c>
      <c r="BM359" s="207" t="s">
        <v>733</v>
      </c>
    </row>
    <row r="360" s="2" customFormat="1">
      <c r="A360" s="33"/>
      <c r="B360" s="34"/>
      <c r="C360" s="35"/>
      <c r="D360" s="209" t="s">
        <v>125</v>
      </c>
      <c r="E360" s="35"/>
      <c r="F360" s="210" t="s">
        <v>734</v>
      </c>
      <c r="G360" s="35"/>
      <c r="H360" s="35"/>
      <c r="I360" s="35"/>
      <c r="J360" s="35"/>
      <c r="K360" s="35"/>
      <c r="L360" s="39"/>
      <c r="M360" s="211"/>
      <c r="N360" s="212"/>
      <c r="O360" s="78"/>
      <c r="P360" s="78"/>
      <c r="Q360" s="78"/>
      <c r="R360" s="78"/>
      <c r="S360" s="78"/>
      <c r="T360" s="79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T360" s="18" t="s">
        <v>125</v>
      </c>
      <c r="AU360" s="18" t="s">
        <v>82</v>
      </c>
    </row>
    <row r="361" s="13" customFormat="1">
      <c r="A361" s="13"/>
      <c r="B361" s="219"/>
      <c r="C361" s="220"/>
      <c r="D361" s="213" t="s">
        <v>195</v>
      </c>
      <c r="E361" s="221" t="s">
        <v>17</v>
      </c>
      <c r="F361" s="222" t="s">
        <v>735</v>
      </c>
      <c r="G361" s="220"/>
      <c r="H361" s="223">
        <v>35.399999999999999</v>
      </c>
      <c r="I361" s="220"/>
      <c r="J361" s="220"/>
      <c r="K361" s="220"/>
      <c r="L361" s="224"/>
      <c r="M361" s="225"/>
      <c r="N361" s="226"/>
      <c r="O361" s="226"/>
      <c r="P361" s="226"/>
      <c r="Q361" s="226"/>
      <c r="R361" s="226"/>
      <c r="S361" s="226"/>
      <c r="T361" s="227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28" t="s">
        <v>195</v>
      </c>
      <c r="AU361" s="228" t="s">
        <v>82</v>
      </c>
      <c r="AV361" s="13" t="s">
        <v>82</v>
      </c>
      <c r="AW361" s="13" t="s">
        <v>34</v>
      </c>
      <c r="AX361" s="13" t="s">
        <v>80</v>
      </c>
      <c r="AY361" s="228" t="s">
        <v>115</v>
      </c>
    </row>
    <row r="362" s="2" customFormat="1" ht="16.5" customHeight="1">
      <c r="A362" s="33"/>
      <c r="B362" s="34"/>
      <c r="C362" s="197" t="s">
        <v>736</v>
      </c>
      <c r="D362" s="197" t="s">
        <v>118</v>
      </c>
      <c r="E362" s="198" t="s">
        <v>737</v>
      </c>
      <c r="F362" s="199" t="s">
        <v>738</v>
      </c>
      <c r="G362" s="200" t="s">
        <v>214</v>
      </c>
      <c r="H362" s="201">
        <v>36</v>
      </c>
      <c r="I362" s="202">
        <v>113</v>
      </c>
      <c r="J362" s="202">
        <f>ROUND(I362*H362,2)</f>
        <v>4068</v>
      </c>
      <c r="K362" s="199" t="s">
        <v>122</v>
      </c>
      <c r="L362" s="39"/>
      <c r="M362" s="203" t="s">
        <v>17</v>
      </c>
      <c r="N362" s="204" t="s">
        <v>43</v>
      </c>
      <c r="O362" s="205">
        <v>0.19600000000000001</v>
      </c>
      <c r="P362" s="205">
        <f>O362*H362</f>
        <v>7.056</v>
      </c>
      <c r="Q362" s="205">
        <v>0</v>
      </c>
      <c r="R362" s="205">
        <f>Q362*H362</f>
        <v>0</v>
      </c>
      <c r="S362" s="205">
        <v>0</v>
      </c>
      <c r="T362" s="206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207" t="s">
        <v>139</v>
      </c>
      <c r="AT362" s="207" t="s">
        <v>118</v>
      </c>
      <c r="AU362" s="207" t="s">
        <v>82</v>
      </c>
      <c r="AY362" s="18" t="s">
        <v>115</v>
      </c>
      <c r="BE362" s="208">
        <f>IF(N362="základní",J362,0)</f>
        <v>4068</v>
      </c>
      <c r="BF362" s="208">
        <f>IF(N362="snížená",J362,0)</f>
        <v>0</v>
      </c>
      <c r="BG362" s="208">
        <f>IF(N362="zákl. přenesená",J362,0)</f>
        <v>0</v>
      </c>
      <c r="BH362" s="208">
        <f>IF(N362="sníž. přenesená",J362,0)</f>
        <v>0</v>
      </c>
      <c r="BI362" s="208">
        <f>IF(N362="nulová",J362,0)</f>
        <v>0</v>
      </c>
      <c r="BJ362" s="18" t="s">
        <v>80</v>
      </c>
      <c r="BK362" s="208">
        <f>ROUND(I362*H362,2)</f>
        <v>4068</v>
      </c>
      <c r="BL362" s="18" t="s">
        <v>139</v>
      </c>
      <c r="BM362" s="207" t="s">
        <v>739</v>
      </c>
    </row>
    <row r="363" s="2" customFormat="1">
      <c r="A363" s="33"/>
      <c r="B363" s="34"/>
      <c r="C363" s="35"/>
      <c r="D363" s="209" t="s">
        <v>125</v>
      </c>
      <c r="E363" s="35"/>
      <c r="F363" s="210" t="s">
        <v>740</v>
      </c>
      <c r="G363" s="35"/>
      <c r="H363" s="35"/>
      <c r="I363" s="35"/>
      <c r="J363" s="35"/>
      <c r="K363" s="35"/>
      <c r="L363" s="39"/>
      <c r="M363" s="211"/>
      <c r="N363" s="212"/>
      <c r="O363" s="78"/>
      <c r="P363" s="78"/>
      <c r="Q363" s="78"/>
      <c r="R363" s="78"/>
      <c r="S363" s="78"/>
      <c r="T363" s="79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T363" s="18" t="s">
        <v>125</v>
      </c>
      <c r="AU363" s="18" t="s">
        <v>82</v>
      </c>
    </row>
    <row r="364" s="13" customFormat="1">
      <c r="A364" s="13"/>
      <c r="B364" s="219"/>
      <c r="C364" s="220"/>
      <c r="D364" s="213" t="s">
        <v>195</v>
      </c>
      <c r="E364" s="221" t="s">
        <v>17</v>
      </c>
      <c r="F364" s="222" t="s">
        <v>741</v>
      </c>
      <c r="G364" s="220"/>
      <c r="H364" s="223">
        <v>36</v>
      </c>
      <c r="I364" s="220"/>
      <c r="J364" s="220"/>
      <c r="K364" s="220"/>
      <c r="L364" s="224"/>
      <c r="M364" s="225"/>
      <c r="N364" s="226"/>
      <c r="O364" s="226"/>
      <c r="P364" s="226"/>
      <c r="Q364" s="226"/>
      <c r="R364" s="226"/>
      <c r="S364" s="226"/>
      <c r="T364" s="227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28" t="s">
        <v>195</v>
      </c>
      <c r="AU364" s="228" t="s">
        <v>82</v>
      </c>
      <c r="AV364" s="13" t="s">
        <v>82</v>
      </c>
      <c r="AW364" s="13" t="s">
        <v>34</v>
      </c>
      <c r="AX364" s="13" t="s">
        <v>80</v>
      </c>
      <c r="AY364" s="228" t="s">
        <v>115</v>
      </c>
    </row>
    <row r="365" s="2" customFormat="1" ht="24.15" customHeight="1">
      <c r="A365" s="33"/>
      <c r="B365" s="34"/>
      <c r="C365" s="197" t="s">
        <v>742</v>
      </c>
      <c r="D365" s="197" t="s">
        <v>118</v>
      </c>
      <c r="E365" s="198" t="s">
        <v>743</v>
      </c>
      <c r="F365" s="199" t="s">
        <v>744</v>
      </c>
      <c r="G365" s="200" t="s">
        <v>214</v>
      </c>
      <c r="H365" s="201">
        <v>15.5</v>
      </c>
      <c r="I365" s="202">
        <v>362</v>
      </c>
      <c r="J365" s="202">
        <f>ROUND(I365*H365,2)</f>
        <v>5611</v>
      </c>
      <c r="K365" s="199" t="s">
        <v>122</v>
      </c>
      <c r="L365" s="39"/>
      <c r="M365" s="203" t="s">
        <v>17</v>
      </c>
      <c r="N365" s="204" t="s">
        <v>43</v>
      </c>
      <c r="O365" s="205">
        <v>0.248</v>
      </c>
      <c r="P365" s="205">
        <f>O365*H365</f>
        <v>3.8439999999999999</v>
      </c>
      <c r="Q365" s="205">
        <v>0.16370999999999999</v>
      </c>
      <c r="R365" s="205">
        <f>Q365*H365</f>
        <v>2.5375049999999999</v>
      </c>
      <c r="S365" s="205">
        <v>0</v>
      </c>
      <c r="T365" s="206">
        <f>S365*H365</f>
        <v>0</v>
      </c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R365" s="207" t="s">
        <v>139</v>
      </c>
      <c r="AT365" s="207" t="s">
        <v>118</v>
      </c>
      <c r="AU365" s="207" t="s">
        <v>82</v>
      </c>
      <c r="AY365" s="18" t="s">
        <v>115</v>
      </c>
      <c r="BE365" s="208">
        <f>IF(N365="základní",J365,0)</f>
        <v>5611</v>
      </c>
      <c r="BF365" s="208">
        <f>IF(N365="snížená",J365,0)</f>
        <v>0</v>
      </c>
      <c r="BG365" s="208">
        <f>IF(N365="zákl. přenesená",J365,0)</f>
        <v>0</v>
      </c>
      <c r="BH365" s="208">
        <f>IF(N365="sníž. přenesená",J365,0)</f>
        <v>0</v>
      </c>
      <c r="BI365" s="208">
        <f>IF(N365="nulová",J365,0)</f>
        <v>0</v>
      </c>
      <c r="BJ365" s="18" t="s">
        <v>80</v>
      </c>
      <c r="BK365" s="208">
        <f>ROUND(I365*H365,2)</f>
        <v>5611</v>
      </c>
      <c r="BL365" s="18" t="s">
        <v>139</v>
      </c>
      <c r="BM365" s="207" t="s">
        <v>745</v>
      </c>
    </row>
    <row r="366" s="2" customFormat="1">
      <c r="A366" s="33"/>
      <c r="B366" s="34"/>
      <c r="C366" s="35"/>
      <c r="D366" s="209" t="s">
        <v>125</v>
      </c>
      <c r="E366" s="35"/>
      <c r="F366" s="210" t="s">
        <v>746</v>
      </c>
      <c r="G366" s="35"/>
      <c r="H366" s="35"/>
      <c r="I366" s="35"/>
      <c r="J366" s="35"/>
      <c r="K366" s="35"/>
      <c r="L366" s="39"/>
      <c r="M366" s="211"/>
      <c r="N366" s="212"/>
      <c r="O366" s="78"/>
      <c r="P366" s="78"/>
      <c r="Q366" s="78"/>
      <c r="R366" s="78"/>
      <c r="S366" s="78"/>
      <c r="T366" s="79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T366" s="18" t="s">
        <v>125</v>
      </c>
      <c r="AU366" s="18" t="s">
        <v>82</v>
      </c>
    </row>
    <row r="367" s="13" customFormat="1">
      <c r="A367" s="13"/>
      <c r="B367" s="219"/>
      <c r="C367" s="220"/>
      <c r="D367" s="213" t="s">
        <v>195</v>
      </c>
      <c r="E367" s="221" t="s">
        <v>17</v>
      </c>
      <c r="F367" s="222" t="s">
        <v>747</v>
      </c>
      <c r="G367" s="220"/>
      <c r="H367" s="223">
        <v>15.5</v>
      </c>
      <c r="I367" s="220"/>
      <c r="J367" s="220"/>
      <c r="K367" s="220"/>
      <c r="L367" s="224"/>
      <c r="M367" s="225"/>
      <c r="N367" s="226"/>
      <c r="O367" s="226"/>
      <c r="P367" s="226"/>
      <c r="Q367" s="226"/>
      <c r="R367" s="226"/>
      <c r="S367" s="226"/>
      <c r="T367" s="227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28" t="s">
        <v>195</v>
      </c>
      <c r="AU367" s="228" t="s">
        <v>82</v>
      </c>
      <c r="AV367" s="13" t="s">
        <v>82</v>
      </c>
      <c r="AW367" s="13" t="s">
        <v>34</v>
      </c>
      <c r="AX367" s="13" t="s">
        <v>80</v>
      </c>
      <c r="AY367" s="228" t="s">
        <v>115</v>
      </c>
    </row>
    <row r="368" s="2" customFormat="1" ht="16.5" customHeight="1">
      <c r="A368" s="33"/>
      <c r="B368" s="34"/>
      <c r="C368" s="239" t="s">
        <v>748</v>
      </c>
      <c r="D368" s="239" t="s">
        <v>364</v>
      </c>
      <c r="E368" s="240" t="s">
        <v>749</v>
      </c>
      <c r="F368" s="241" t="s">
        <v>750</v>
      </c>
      <c r="G368" s="242" t="s">
        <v>121</v>
      </c>
      <c r="H368" s="243">
        <v>46.965000000000003</v>
      </c>
      <c r="I368" s="244">
        <v>132</v>
      </c>
      <c r="J368" s="244">
        <f>ROUND(I368*H368,2)</f>
        <v>6199.3800000000001</v>
      </c>
      <c r="K368" s="241" t="s">
        <v>122</v>
      </c>
      <c r="L368" s="245"/>
      <c r="M368" s="246" t="s">
        <v>17</v>
      </c>
      <c r="N368" s="247" t="s">
        <v>43</v>
      </c>
      <c r="O368" s="205">
        <v>0</v>
      </c>
      <c r="P368" s="205">
        <f>O368*H368</f>
        <v>0</v>
      </c>
      <c r="Q368" s="205">
        <v>0.045999999999999999</v>
      </c>
      <c r="R368" s="205">
        <f>Q368*H368</f>
        <v>2.16039</v>
      </c>
      <c r="S368" s="205">
        <v>0</v>
      </c>
      <c r="T368" s="206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207" t="s">
        <v>367</v>
      </c>
      <c r="AT368" s="207" t="s">
        <v>364</v>
      </c>
      <c r="AU368" s="207" t="s">
        <v>82</v>
      </c>
      <c r="AY368" s="18" t="s">
        <v>115</v>
      </c>
      <c r="BE368" s="208">
        <f>IF(N368="základní",J368,0)</f>
        <v>6199.3800000000001</v>
      </c>
      <c r="BF368" s="208">
        <f>IF(N368="snížená",J368,0)</f>
        <v>0</v>
      </c>
      <c r="BG368" s="208">
        <f>IF(N368="zákl. přenesená",J368,0)</f>
        <v>0</v>
      </c>
      <c r="BH368" s="208">
        <f>IF(N368="sníž. přenesená",J368,0)</f>
        <v>0</v>
      </c>
      <c r="BI368" s="208">
        <f>IF(N368="nulová",J368,0)</f>
        <v>0</v>
      </c>
      <c r="BJ368" s="18" t="s">
        <v>80</v>
      </c>
      <c r="BK368" s="208">
        <f>ROUND(I368*H368,2)</f>
        <v>6199.3800000000001</v>
      </c>
      <c r="BL368" s="18" t="s">
        <v>139</v>
      </c>
      <c r="BM368" s="207" t="s">
        <v>751</v>
      </c>
    </row>
    <row r="369" s="13" customFormat="1">
      <c r="A369" s="13"/>
      <c r="B369" s="219"/>
      <c r="C369" s="220"/>
      <c r="D369" s="213" t="s">
        <v>195</v>
      </c>
      <c r="E369" s="221" t="s">
        <v>17</v>
      </c>
      <c r="F369" s="222" t="s">
        <v>752</v>
      </c>
      <c r="G369" s="220"/>
      <c r="H369" s="223">
        <v>46.5</v>
      </c>
      <c r="I369" s="220"/>
      <c r="J369" s="220"/>
      <c r="K369" s="220"/>
      <c r="L369" s="224"/>
      <c r="M369" s="225"/>
      <c r="N369" s="226"/>
      <c r="O369" s="226"/>
      <c r="P369" s="226"/>
      <c r="Q369" s="226"/>
      <c r="R369" s="226"/>
      <c r="S369" s="226"/>
      <c r="T369" s="227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28" t="s">
        <v>195</v>
      </c>
      <c r="AU369" s="228" t="s">
        <v>82</v>
      </c>
      <c r="AV369" s="13" t="s">
        <v>82</v>
      </c>
      <c r="AW369" s="13" t="s">
        <v>34</v>
      </c>
      <c r="AX369" s="13" t="s">
        <v>80</v>
      </c>
      <c r="AY369" s="228" t="s">
        <v>115</v>
      </c>
    </row>
    <row r="370" s="13" customFormat="1">
      <c r="A370" s="13"/>
      <c r="B370" s="219"/>
      <c r="C370" s="220"/>
      <c r="D370" s="213" t="s">
        <v>195</v>
      </c>
      <c r="E370" s="220"/>
      <c r="F370" s="222" t="s">
        <v>753</v>
      </c>
      <c r="G370" s="220"/>
      <c r="H370" s="223">
        <v>46.965000000000003</v>
      </c>
      <c r="I370" s="220"/>
      <c r="J370" s="220"/>
      <c r="K370" s="220"/>
      <c r="L370" s="224"/>
      <c r="M370" s="225"/>
      <c r="N370" s="226"/>
      <c r="O370" s="226"/>
      <c r="P370" s="226"/>
      <c r="Q370" s="226"/>
      <c r="R370" s="226"/>
      <c r="S370" s="226"/>
      <c r="T370" s="227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28" t="s">
        <v>195</v>
      </c>
      <c r="AU370" s="228" t="s">
        <v>82</v>
      </c>
      <c r="AV370" s="13" t="s">
        <v>82</v>
      </c>
      <c r="AW370" s="13" t="s">
        <v>4</v>
      </c>
      <c r="AX370" s="13" t="s">
        <v>80</v>
      </c>
      <c r="AY370" s="228" t="s">
        <v>115</v>
      </c>
    </row>
    <row r="371" s="2" customFormat="1" ht="16.5" customHeight="1">
      <c r="A371" s="33"/>
      <c r="B371" s="34"/>
      <c r="C371" s="197" t="s">
        <v>754</v>
      </c>
      <c r="D371" s="197" t="s">
        <v>118</v>
      </c>
      <c r="E371" s="198" t="s">
        <v>755</v>
      </c>
      <c r="F371" s="199" t="s">
        <v>756</v>
      </c>
      <c r="G371" s="200" t="s">
        <v>214</v>
      </c>
      <c r="H371" s="201">
        <v>1</v>
      </c>
      <c r="I371" s="202">
        <v>625</v>
      </c>
      <c r="J371" s="202">
        <f>ROUND(I371*H371,2)</f>
        <v>625</v>
      </c>
      <c r="K371" s="199" t="s">
        <v>122</v>
      </c>
      <c r="L371" s="39"/>
      <c r="M371" s="203" t="s">
        <v>17</v>
      </c>
      <c r="N371" s="204" t="s">
        <v>43</v>
      </c>
      <c r="O371" s="205">
        <v>0.26900000000000002</v>
      </c>
      <c r="P371" s="205">
        <f>O371*H371</f>
        <v>0.26900000000000002</v>
      </c>
      <c r="Q371" s="205">
        <v>0.29221000000000003</v>
      </c>
      <c r="R371" s="205">
        <f>Q371*H371</f>
        <v>0.29221000000000003</v>
      </c>
      <c r="S371" s="205">
        <v>0</v>
      </c>
      <c r="T371" s="206">
        <f>S371*H371</f>
        <v>0</v>
      </c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R371" s="207" t="s">
        <v>139</v>
      </c>
      <c r="AT371" s="207" t="s">
        <v>118</v>
      </c>
      <c r="AU371" s="207" t="s">
        <v>82</v>
      </c>
      <c r="AY371" s="18" t="s">
        <v>115</v>
      </c>
      <c r="BE371" s="208">
        <f>IF(N371="základní",J371,0)</f>
        <v>625</v>
      </c>
      <c r="BF371" s="208">
        <f>IF(N371="snížená",J371,0)</f>
        <v>0</v>
      </c>
      <c r="BG371" s="208">
        <f>IF(N371="zákl. přenesená",J371,0)</f>
        <v>0</v>
      </c>
      <c r="BH371" s="208">
        <f>IF(N371="sníž. přenesená",J371,0)</f>
        <v>0</v>
      </c>
      <c r="BI371" s="208">
        <f>IF(N371="nulová",J371,0)</f>
        <v>0</v>
      </c>
      <c r="BJ371" s="18" t="s">
        <v>80</v>
      </c>
      <c r="BK371" s="208">
        <f>ROUND(I371*H371,2)</f>
        <v>625</v>
      </c>
      <c r="BL371" s="18" t="s">
        <v>139</v>
      </c>
      <c r="BM371" s="207" t="s">
        <v>757</v>
      </c>
    </row>
    <row r="372" s="2" customFormat="1">
      <c r="A372" s="33"/>
      <c r="B372" s="34"/>
      <c r="C372" s="35"/>
      <c r="D372" s="209" t="s">
        <v>125</v>
      </c>
      <c r="E372" s="35"/>
      <c r="F372" s="210" t="s">
        <v>758</v>
      </c>
      <c r="G372" s="35"/>
      <c r="H372" s="35"/>
      <c r="I372" s="35"/>
      <c r="J372" s="35"/>
      <c r="K372" s="35"/>
      <c r="L372" s="39"/>
      <c r="M372" s="211"/>
      <c r="N372" s="212"/>
      <c r="O372" s="78"/>
      <c r="P372" s="78"/>
      <c r="Q372" s="78"/>
      <c r="R372" s="78"/>
      <c r="S372" s="78"/>
      <c r="T372" s="79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T372" s="18" t="s">
        <v>125</v>
      </c>
      <c r="AU372" s="18" t="s">
        <v>82</v>
      </c>
    </row>
    <row r="373" s="2" customFormat="1" ht="24.15" customHeight="1">
      <c r="A373" s="33"/>
      <c r="B373" s="34"/>
      <c r="C373" s="239" t="s">
        <v>759</v>
      </c>
      <c r="D373" s="239" t="s">
        <v>364</v>
      </c>
      <c r="E373" s="240" t="s">
        <v>760</v>
      </c>
      <c r="F373" s="241" t="s">
        <v>761</v>
      </c>
      <c r="G373" s="242" t="s">
        <v>214</v>
      </c>
      <c r="H373" s="243">
        <v>1.01</v>
      </c>
      <c r="I373" s="244">
        <v>2850</v>
      </c>
      <c r="J373" s="244">
        <f>ROUND(I373*H373,2)</f>
        <v>2878.5</v>
      </c>
      <c r="K373" s="241" t="s">
        <v>122</v>
      </c>
      <c r="L373" s="245"/>
      <c r="M373" s="246" t="s">
        <v>17</v>
      </c>
      <c r="N373" s="247" t="s">
        <v>43</v>
      </c>
      <c r="O373" s="205">
        <v>0</v>
      </c>
      <c r="P373" s="205">
        <f>O373*H373</f>
        <v>0</v>
      </c>
      <c r="Q373" s="205">
        <v>0.021499999999999998</v>
      </c>
      <c r="R373" s="205">
        <f>Q373*H373</f>
        <v>0.021714999999999998</v>
      </c>
      <c r="S373" s="205">
        <v>0</v>
      </c>
      <c r="T373" s="206">
        <f>S373*H373</f>
        <v>0</v>
      </c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R373" s="207" t="s">
        <v>367</v>
      </c>
      <c r="AT373" s="207" t="s">
        <v>364</v>
      </c>
      <c r="AU373" s="207" t="s">
        <v>82</v>
      </c>
      <c r="AY373" s="18" t="s">
        <v>115</v>
      </c>
      <c r="BE373" s="208">
        <f>IF(N373="základní",J373,0)</f>
        <v>2878.5</v>
      </c>
      <c r="BF373" s="208">
        <f>IF(N373="snížená",J373,0)</f>
        <v>0</v>
      </c>
      <c r="BG373" s="208">
        <f>IF(N373="zákl. přenesená",J373,0)</f>
        <v>0</v>
      </c>
      <c r="BH373" s="208">
        <f>IF(N373="sníž. přenesená",J373,0)</f>
        <v>0</v>
      </c>
      <c r="BI373" s="208">
        <f>IF(N373="nulová",J373,0)</f>
        <v>0</v>
      </c>
      <c r="BJ373" s="18" t="s">
        <v>80</v>
      </c>
      <c r="BK373" s="208">
        <f>ROUND(I373*H373,2)</f>
        <v>2878.5</v>
      </c>
      <c r="BL373" s="18" t="s">
        <v>139</v>
      </c>
      <c r="BM373" s="207" t="s">
        <v>762</v>
      </c>
    </row>
    <row r="374" s="13" customFormat="1">
      <c r="A374" s="13"/>
      <c r="B374" s="219"/>
      <c r="C374" s="220"/>
      <c r="D374" s="213" t="s">
        <v>195</v>
      </c>
      <c r="E374" s="220"/>
      <c r="F374" s="222" t="s">
        <v>553</v>
      </c>
      <c r="G374" s="220"/>
      <c r="H374" s="223">
        <v>1.01</v>
      </c>
      <c r="I374" s="220"/>
      <c r="J374" s="220"/>
      <c r="K374" s="220"/>
      <c r="L374" s="224"/>
      <c r="M374" s="225"/>
      <c r="N374" s="226"/>
      <c r="O374" s="226"/>
      <c r="P374" s="226"/>
      <c r="Q374" s="226"/>
      <c r="R374" s="226"/>
      <c r="S374" s="226"/>
      <c r="T374" s="227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28" t="s">
        <v>195</v>
      </c>
      <c r="AU374" s="228" t="s">
        <v>82</v>
      </c>
      <c r="AV374" s="13" t="s">
        <v>82</v>
      </c>
      <c r="AW374" s="13" t="s">
        <v>4</v>
      </c>
      <c r="AX374" s="13" t="s">
        <v>80</v>
      </c>
      <c r="AY374" s="228" t="s">
        <v>115</v>
      </c>
    </row>
    <row r="375" s="2" customFormat="1" ht="16.5" customHeight="1">
      <c r="A375" s="33"/>
      <c r="B375" s="34"/>
      <c r="C375" s="239" t="s">
        <v>763</v>
      </c>
      <c r="D375" s="239" t="s">
        <v>364</v>
      </c>
      <c r="E375" s="240" t="s">
        <v>764</v>
      </c>
      <c r="F375" s="241" t="s">
        <v>765</v>
      </c>
      <c r="G375" s="242" t="s">
        <v>214</v>
      </c>
      <c r="H375" s="243">
        <v>4.04</v>
      </c>
      <c r="I375" s="244">
        <v>4200</v>
      </c>
      <c r="J375" s="244">
        <f>ROUND(I375*H375,2)</f>
        <v>16968</v>
      </c>
      <c r="K375" s="241" t="s">
        <v>17</v>
      </c>
      <c r="L375" s="245"/>
      <c r="M375" s="246" t="s">
        <v>17</v>
      </c>
      <c r="N375" s="247" t="s">
        <v>43</v>
      </c>
      <c r="O375" s="205">
        <v>0</v>
      </c>
      <c r="P375" s="205">
        <f>O375*H375</f>
        <v>0</v>
      </c>
      <c r="Q375" s="205">
        <v>0.047500000000000001</v>
      </c>
      <c r="R375" s="205">
        <f>Q375*H375</f>
        <v>0.19190000000000002</v>
      </c>
      <c r="S375" s="205">
        <v>0</v>
      </c>
      <c r="T375" s="206">
        <f>S375*H375</f>
        <v>0</v>
      </c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R375" s="207" t="s">
        <v>367</v>
      </c>
      <c r="AT375" s="207" t="s">
        <v>364</v>
      </c>
      <c r="AU375" s="207" t="s">
        <v>82</v>
      </c>
      <c r="AY375" s="18" t="s">
        <v>115</v>
      </c>
      <c r="BE375" s="208">
        <f>IF(N375="základní",J375,0)</f>
        <v>16968</v>
      </c>
      <c r="BF375" s="208">
        <f>IF(N375="snížená",J375,0)</f>
        <v>0</v>
      </c>
      <c r="BG375" s="208">
        <f>IF(N375="zákl. přenesená",J375,0)</f>
        <v>0</v>
      </c>
      <c r="BH375" s="208">
        <f>IF(N375="sníž. přenesená",J375,0)</f>
        <v>0</v>
      </c>
      <c r="BI375" s="208">
        <f>IF(N375="nulová",J375,0)</f>
        <v>0</v>
      </c>
      <c r="BJ375" s="18" t="s">
        <v>80</v>
      </c>
      <c r="BK375" s="208">
        <f>ROUND(I375*H375,2)</f>
        <v>16968</v>
      </c>
      <c r="BL375" s="18" t="s">
        <v>139</v>
      </c>
      <c r="BM375" s="207" t="s">
        <v>766</v>
      </c>
    </row>
    <row r="376" s="2" customFormat="1">
      <c r="A376" s="33"/>
      <c r="B376" s="34"/>
      <c r="C376" s="35"/>
      <c r="D376" s="213" t="s">
        <v>127</v>
      </c>
      <c r="E376" s="35"/>
      <c r="F376" s="214" t="s">
        <v>767</v>
      </c>
      <c r="G376" s="35"/>
      <c r="H376" s="35"/>
      <c r="I376" s="35"/>
      <c r="J376" s="35"/>
      <c r="K376" s="35"/>
      <c r="L376" s="39"/>
      <c r="M376" s="211"/>
      <c r="N376" s="212"/>
      <c r="O376" s="78"/>
      <c r="P376" s="78"/>
      <c r="Q376" s="78"/>
      <c r="R376" s="78"/>
      <c r="S376" s="78"/>
      <c r="T376" s="79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T376" s="18" t="s">
        <v>127</v>
      </c>
      <c r="AU376" s="18" t="s">
        <v>82</v>
      </c>
    </row>
    <row r="377" s="13" customFormat="1">
      <c r="A377" s="13"/>
      <c r="B377" s="219"/>
      <c r="C377" s="220"/>
      <c r="D377" s="213" t="s">
        <v>195</v>
      </c>
      <c r="E377" s="220"/>
      <c r="F377" s="222" t="s">
        <v>630</v>
      </c>
      <c r="G377" s="220"/>
      <c r="H377" s="223">
        <v>4.04</v>
      </c>
      <c r="I377" s="220"/>
      <c r="J377" s="220"/>
      <c r="K377" s="220"/>
      <c r="L377" s="224"/>
      <c r="M377" s="225"/>
      <c r="N377" s="226"/>
      <c r="O377" s="226"/>
      <c r="P377" s="226"/>
      <c r="Q377" s="226"/>
      <c r="R377" s="226"/>
      <c r="S377" s="226"/>
      <c r="T377" s="227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28" t="s">
        <v>195</v>
      </c>
      <c r="AU377" s="228" t="s">
        <v>82</v>
      </c>
      <c r="AV377" s="13" t="s">
        <v>82</v>
      </c>
      <c r="AW377" s="13" t="s">
        <v>4</v>
      </c>
      <c r="AX377" s="13" t="s">
        <v>80</v>
      </c>
      <c r="AY377" s="228" t="s">
        <v>115</v>
      </c>
    </row>
    <row r="378" s="2" customFormat="1" ht="16.5" customHeight="1">
      <c r="A378" s="33"/>
      <c r="B378" s="34"/>
      <c r="C378" s="239" t="s">
        <v>768</v>
      </c>
      <c r="D378" s="239" t="s">
        <v>364</v>
      </c>
      <c r="E378" s="240" t="s">
        <v>769</v>
      </c>
      <c r="F378" s="241" t="s">
        <v>770</v>
      </c>
      <c r="G378" s="242" t="s">
        <v>121</v>
      </c>
      <c r="H378" s="243">
        <v>2.02</v>
      </c>
      <c r="I378" s="244">
        <v>697</v>
      </c>
      <c r="J378" s="244">
        <f>ROUND(I378*H378,2)</f>
        <v>1407.9400000000001</v>
      </c>
      <c r="K378" s="241" t="s">
        <v>17</v>
      </c>
      <c r="L378" s="245"/>
      <c r="M378" s="246" t="s">
        <v>17</v>
      </c>
      <c r="N378" s="247" t="s">
        <v>43</v>
      </c>
      <c r="O378" s="205">
        <v>0</v>
      </c>
      <c r="P378" s="205">
        <f>O378*H378</f>
        <v>0</v>
      </c>
      <c r="Q378" s="205">
        <v>0.0035999999999999999</v>
      </c>
      <c r="R378" s="205">
        <f>Q378*H378</f>
        <v>0.0072719999999999998</v>
      </c>
      <c r="S378" s="205">
        <v>0</v>
      </c>
      <c r="T378" s="206">
        <f>S378*H378</f>
        <v>0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R378" s="207" t="s">
        <v>367</v>
      </c>
      <c r="AT378" s="207" t="s">
        <v>364</v>
      </c>
      <c r="AU378" s="207" t="s">
        <v>82</v>
      </c>
      <c r="AY378" s="18" t="s">
        <v>115</v>
      </c>
      <c r="BE378" s="208">
        <f>IF(N378="základní",J378,0)</f>
        <v>1407.9400000000001</v>
      </c>
      <c r="BF378" s="208">
        <f>IF(N378="snížená",J378,0)</f>
        <v>0</v>
      </c>
      <c r="BG378" s="208">
        <f>IF(N378="zákl. přenesená",J378,0)</f>
        <v>0</v>
      </c>
      <c r="BH378" s="208">
        <f>IF(N378="sníž. přenesená",J378,0)</f>
        <v>0</v>
      </c>
      <c r="BI378" s="208">
        <f>IF(N378="nulová",J378,0)</f>
        <v>0</v>
      </c>
      <c r="BJ378" s="18" t="s">
        <v>80</v>
      </c>
      <c r="BK378" s="208">
        <f>ROUND(I378*H378,2)</f>
        <v>1407.9400000000001</v>
      </c>
      <c r="BL378" s="18" t="s">
        <v>139</v>
      </c>
      <c r="BM378" s="207" t="s">
        <v>771</v>
      </c>
    </row>
    <row r="379" s="13" customFormat="1">
      <c r="A379" s="13"/>
      <c r="B379" s="219"/>
      <c r="C379" s="220"/>
      <c r="D379" s="213" t="s">
        <v>195</v>
      </c>
      <c r="E379" s="220"/>
      <c r="F379" s="222" t="s">
        <v>562</v>
      </c>
      <c r="G379" s="220"/>
      <c r="H379" s="223">
        <v>2.02</v>
      </c>
      <c r="I379" s="220"/>
      <c r="J379" s="220"/>
      <c r="K379" s="220"/>
      <c r="L379" s="224"/>
      <c r="M379" s="225"/>
      <c r="N379" s="226"/>
      <c r="O379" s="226"/>
      <c r="P379" s="226"/>
      <c r="Q379" s="226"/>
      <c r="R379" s="226"/>
      <c r="S379" s="226"/>
      <c r="T379" s="227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28" t="s">
        <v>195</v>
      </c>
      <c r="AU379" s="228" t="s">
        <v>82</v>
      </c>
      <c r="AV379" s="13" t="s">
        <v>82</v>
      </c>
      <c r="AW379" s="13" t="s">
        <v>4</v>
      </c>
      <c r="AX379" s="13" t="s">
        <v>80</v>
      </c>
      <c r="AY379" s="228" t="s">
        <v>115</v>
      </c>
    </row>
    <row r="380" s="2" customFormat="1" ht="16.5" customHeight="1">
      <c r="A380" s="33"/>
      <c r="B380" s="34"/>
      <c r="C380" s="239" t="s">
        <v>772</v>
      </c>
      <c r="D380" s="239" t="s">
        <v>364</v>
      </c>
      <c r="E380" s="240" t="s">
        <v>773</v>
      </c>
      <c r="F380" s="241" t="s">
        <v>774</v>
      </c>
      <c r="G380" s="242" t="s">
        <v>214</v>
      </c>
      <c r="H380" s="243">
        <v>4.5449999999999999</v>
      </c>
      <c r="I380" s="244">
        <v>4840</v>
      </c>
      <c r="J380" s="244">
        <f>ROUND(I380*H380,2)</f>
        <v>21997.799999999999</v>
      </c>
      <c r="K380" s="241" t="s">
        <v>122</v>
      </c>
      <c r="L380" s="245"/>
      <c r="M380" s="246" t="s">
        <v>17</v>
      </c>
      <c r="N380" s="247" t="s">
        <v>43</v>
      </c>
      <c r="O380" s="205">
        <v>0</v>
      </c>
      <c r="P380" s="205">
        <f>O380*H380</f>
        <v>0</v>
      </c>
      <c r="Q380" s="205">
        <v>0.016899999999999998</v>
      </c>
      <c r="R380" s="205">
        <f>Q380*H380</f>
        <v>0.07681049999999999</v>
      </c>
      <c r="S380" s="205">
        <v>0</v>
      </c>
      <c r="T380" s="206">
        <f>S380*H380</f>
        <v>0</v>
      </c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R380" s="207" t="s">
        <v>367</v>
      </c>
      <c r="AT380" s="207" t="s">
        <v>364</v>
      </c>
      <c r="AU380" s="207" t="s">
        <v>82</v>
      </c>
      <c r="AY380" s="18" t="s">
        <v>115</v>
      </c>
      <c r="BE380" s="208">
        <f>IF(N380="základní",J380,0)</f>
        <v>21997.799999999999</v>
      </c>
      <c r="BF380" s="208">
        <f>IF(N380="snížená",J380,0)</f>
        <v>0</v>
      </c>
      <c r="BG380" s="208">
        <f>IF(N380="zákl. přenesená",J380,0)</f>
        <v>0</v>
      </c>
      <c r="BH380" s="208">
        <f>IF(N380="sníž. přenesená",J380,0)</f>
        <v>0</v>
      </c>
      <c r="BI380" s="208">
        <f>IF(N380="nulová",J380,0)</f>
        <v>0</v>
      </c>
      <c r="BJ380" s="18" t="s">
        <v>80</v>
      </c>
      <c r="BK380" s="208">
        <f>ROUND(I380*H380,2)</f>
        <v>21997.799999999999</v>
      </c>
      <c r="BL380" s="18" t="s">
        <v>139</v>
      </c>
      <c r="BM380" s="207" t="s">
        <v>775</v>
      </c>
    </row>
    <row r="381" s="13" customFormat="1">
      <c r="A381" s="13"/>
      <c r="B381" s="219"/>
      <c r="C381" s="220"/>
      <c r="D381" s="213" t="s">
        <v>195</v>
      </c>
      <c r="E381" s="220"/>
      <c r="F381" s="222" t="s">
        <v>776</v>
      </c>
      <c r="G381" s="220"/>
      <c r="H381" s="223">
        <v>4.5449999999999999</v>
      </c>
      <c r="I381" s="220"/>
      <c r="J381" s="220"/>
      <c r="K381" s="220"/>
      <c r="L381" s="224"/>
      <c r="M381" s="225"/>
      <c r="N381" s="226"/>
      <c r="O381" s="226"/>
      <c r="P381" s="226"/>
      <c r="Q381" s="226"/>
      <c r="R381" s="226"/>
      <c r="S381" s="226"/>
      <c r="T381" s="227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28" t="s">
        <v>195</v>
      </c>
      <c r="AU381" s="228" t="s">
        <v>82</v>
      </c>
      <c r="AV381" s="13" t="s">
        <v>82</v>
      </c>
      <c r="AW381" s="13" t="s">
        <v>4</v>
      </c>
      <c r="AX381" s="13" t="s">
        <v>80</v>
      </c>
      <c r="AY381" s="228" t="s">
        <v>115</v>
      </c>
    </row>
    <row r="382" s="2" customFormat="1" ht="16.5" customHeight="1">
      <c r="A382" s="33"/>
      <c r="B382" s="34"/>
      <c r="C382" s="239" t="s">
        <v>777</v>
      </c>
      <c r="D382" s="239" t="s">
        <v>364</v>
      </c>
      <c r="E382" s="240" t="s">
        <v>778</v>
      </c>
      <c r="F382" s="241" t="s">
        <v>779</v>
      </c>
      <c r="G382" s="242" t="s">
        <v>121</v>
      </c>
      <c r="H382" s="243">
        <v>1.01</v>
      </c>
      <c r="I382" s="244">
        <v>429</v>
      </c>
      <c r="J382" s="244">
        <f>ROUND(I382*H382,2)</f>
        <v>433.29000000000002</v>
      </c>
      <c r="K382" s="241" t="s">
        <v>122</v>
      </c>
      <c r="L382" s="245"/>
      <c r="M382" s="246" t="s">
        <v>17</v>
      </c>
      <c r="N382" s="247" t="s">
        <v>43</v>
      </c>
      <c r="O382" s="205">
        <v>0</v>
      </c>
      <c r="P382" s="205">
        <f>O382*H382</f>
        <v>0</v>
      </c>
      <c r="Q382" s="205">
        <v>0.0016000000000000001</v>
      </c>
      <c r="R382" s="205">
        <f>Q382*H382</f>
        <v>0.001616</v>
      </c>
      <c r="S382" s="205">
        <v>0</v>
      </c>
      <c r="T382" s="206">
        <f>S382*H382</f>
        <v>0</v>
      </c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R382" s="207" t="s">
        <v>367</v>
      </c>
      <c r="AT382" s="207" t="s">
        <v>364</v>
      </c>
      <c r="AU382" s="207" t="s">
        <v>82</v>
      </c>
      <c r="AY382" s="18" t="s">
        <v>115</v>
      </c>
      <c r="BE382" s="208">
        <f>IF(N382="základní",J382,0)</f>
        <v>433.29000000000002</v>
      </c>
      <c r="BF382" s="208">
        <f>IF(N382="snížená",J382,0)</f>
        <v>0</v>
      </c>
      <c r="BG382" s="208">
        <f>IF(N382="zákl. přenesená",J382,0)</f>
        <v>0</v>
      </c>
      <c r="BH382" s="208">
        <f>IF(N382="sníž. přenesená",J382,0)</f>
        <v>0</v>
      </c>
      <c r="BI382" s="208">
        <f>IF(N382="nulová",J382,0)</f>
        <v>0</v>
      </c>
      <c r="BJ382" s="18" t="s">
        <v>80</v>
      </c>
      <c r="BK382" s="208">
        <f>ROUND(I382*H382,2)</f>
        <v>433.29000000000002</v>
      </c>
      <c r="BL382" s="18" t="s">
        <v>139</v>
      </c>
      <c r="BM382" s="207" t="s">
        <v>780</v>
      </c>
    </row>
    <row r="383" s="13" customFormat="1">
      <c r="A383" s="13"/>
      <c r="B383" s="219"/>
      <c r="C383" s="220"/>
      <c r="D383" s="213" t="s">
        <v>195</v>
      </c>
      <c r="E383" s="220"/>
      <c r="F383" s="222" t="s">
        <v>553</v>
      </c>
      <c r="G383" s="220"/>
      <c r="H383" s="223">
        <v>1.01</v>
      </c>
      <c r="I383" s="220"/>
      <c r="J383" s="220"/>
      <c r="K383" s="220"/>
      <c r="L383" s="224"/>
      <c r="M383" s="225"/>
      <c r="N383" s="226"/>
      <c r="O383" s="226"/>
      <c r="P383" s="226"/>
      <c r="Q383" s="226"/>
      <c r="R383" s="226"/>
      <c r="S383" s="226"/>
      <c r="T383" s="227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28" t="s">
        <v>195</v>
      </c>
      <c r="AU383" s="228" t="s">
        <v>82</v>
      </c>
      <c r="AV383" s="13" t="s">
        <v>82</v>
      </c>
      <c r="AW383" s="13" t="s">
        <v>4</v>
      </c>
      <c r="AX383" s="13" t="s">
        <v>80</v>
      </c>
      <c r="AY383" s="228" t="s">
        <v>115</v>
      </c>
    </row>
    <row r="384" s="2" customFormat="1" ht="16.5" customHeight="1">
      <c r="A384" s="33"/>
      <c r="B384" s="34"/>
      <c r="C384" s="239" t="s">
        <v>781</v>
      </c>
      <c r="D384" s="239" t="s">
        <v>364</v>
      </c>
      <c r="E384" s="240" t="s">
        <v>782</v>
      </c>
      <c r="F384" s="241" t="s">
        <v>783</v>
      </c>
      <c r="G384" s="242" t="s">
        <v>121</v>
      </c>
      <c r="H384" s="243">
        <v>1.01</v>
      </c>
      <c r="I384" s="244">
        <v>827</v>
      </c>
      <c r="J384" s="244">
        <f>ROUND(I384*H384,2)</f>
        <v>835.26999999999998</v>
      </c>
      <c r="K384" s="241" t="s">
        <v>122</v>
      </c>
      <c r="L384" s="245"/>
      <c r="M384" s="246" t="s">
        <v>17</v>
      </c>
      <c r="N384" s="247" t="s">
        <v>43</v>
      </c>
      <c r="O384" s="205">
        <v>0</v>
      </c>
      <c r="P384" s="205">
        <f>O384*H384</f>
        <v>0</v>
      </c>
      <c r="Q384" s="205">
        <v>0.0018</v>
      </c>
      <c r="R384" s="205">
        <f>Q384*H384</f>
        <v>0.001818</v>
      </c>
      <c r="S384" s="205">
        <v>0</v>
      </c>
      <c r="T384" s="206">
        <f>S384*H384</f>
        <v>0</v>
      </c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R384" s="207" t="s">
        <v>367</v>
      </c>
      <c r="AT384" s="207" t="s">
        <v>364</v>
      </c>
      <c r="AU384" s="207" t="s">
        <v>82</v>
      </c>
      <c r="AY384" s="18" t="s">
        <v>115</v>
      </c>
      <c r="BE384" s="208">
        <f>IF(N384="základní",J384,0)</f>
        <v>835.26999999999998</v>
      </c>
      <c r="BF384" s="208">
        <f>IF(N384="snížená",J384,0)</f>
        <v>0</v>
      </c>
      <c r="BG384" s="208">
        <f>IF(N384="zákl. přenesená",J384,0)</f>
        <v>0</v>
      </c>
      <c r="BH384" s="208">
        <f>IF(N384="sníž. přenesená",J384,0)</f>
        <v>0</v>
      </c>
      <c r="BI384" s="208">
        <f>IF(N384="nulová",J384,0)</f>
        <v>0</v>
      </c>
      <c r="BJ384" s="18" t="s">
        <v>80</v>
      </c>
      <c r="BK384" s="208">
        <f>ROUND(I384*H384,2)</f>
        <v>835.26999999999998</v>
      </c>
      <c r="BL384" s="18" t="s">
        <v>139</v>
      </c>
      <c r="BM384" s="207" t="s">
        <v>784</v>
      </c>
    </row>
    <row r="385" s="13" customFormat="1">
      <c r="A385" s="13"/>
      <c r="B385" s="219"/>
      <c r="C385" s="220"/>
      <c r="D385" s="213" t="s">
        <v>195</v>
      </c>
      <c r="E385" s="220"/>
      <c r="F385" s="222" t="s">
        <v>553</v>
      </c>
      <c r="G385" s="220"/>
      <c r="H385" s="223">
        <v>1.01</v>
      </c>
      <c r="I385" s="220"/>
      <c r="J385" s="220"/>
      <c r="K385" s="220"/>
      <c r="L385" s="224"/>
      <c r="M385" s="225"/>
      <c r="N385" s="226"/>
      <c r="O385" s="226"/>
      <c r="P385" s="226"/>
      <c r="Q385" s="226"/>
      <c r="R385" s="226"/>
      <c r="S385" s="226"/>
      <c r="T385" s="227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28" t="s">
        <v>195</v>
      </c>
      <c r="AU385" s="228" t="s">
        <v>82</v>
      </c>
      <c r="AV385" s="13" t="s">
        <v>82</v>
      </c>
      <c r="AW385" s="13" t="s">
        <v>4</v>
      </c>
      <c r="AX385" s="13" t="s">
        <v>80</v>
      </c>
      <c r="AY385" s="228" t="s">
        <v>115</v>
      </c>
    </row>
    <row r="386" s="2" customFormat="1" ht="16.5" customHeight="1">
      <c r="A386" s="33"/>
      <c r="B386" s="34"/>
      <c r="C386" s="239" t="s">
        <v>785</v>
      </c>
      <c r="D386" s="239" t="s">
        <v>364</v>
      </c>
      <c r="E386" s="240" t="s">
        <v>786</v>
      </c>
      <c r="F386" s="241" t="s">
        <v>787</v>
      </c>
      <c r="G386" s="242" t="s">
        <v>214</v>
      </c>
      <c r="H386" s="243">
        <v>1</v>
      </c>
      <c r="I386" s="244">
        <v>1760</v>
      </c>
      <c r="J386" s="244">
        <f>ROUND(I386*H386,2)</f>
        <v>1760</v>
      </c>
      <c r="K386" s="241" t="s">
        <v>122</v>
      </c>
      <c r="L386" s="245"/>
      <c r="M386" s="246" t="s">
        <v>17</v>
      </c>
      <c r="N386" s="247" t="s">
        <v>43</v>
      </c>
      <c r="O386" s="205">
        <v>0</v>
      </c>
      <c r="P386" s="205">
        <f>O386*H386</f>
        <v>0</v>
      </c>
      <c r="Q386" s="205">
        <v>0.0030200000000000001</v>
      </c>
      <c r="R386" s="205">
        <f>Q386*H386</f>
        <v>0.0030200000000000001</v>
      </c>
      <c r="S386" s="205">
        <v>0</v>
      </c>
      <c r="T386" s="206">
        <f>S386*H386</f>
        <v>0</v>
      </c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R386" s="207" t="s">
        <v>367</v>
      </c>
      <c r="AT386" s="207" t="s">
        <v>364</v>
      </c>
      <c r="AU386" s="207" t="s">
        <v>82</v>
      </c>
      <c r="AY386" s="18" t="s">
        <v>115</v>
      </c>
      <c r="BE386" s="208">
        <f>IF(N386="základní",J386,0)</f>
        <v>1760</v>
      </c>
      <c r="BF386" s="208">
        <f>IF(N386="snížená",J386,0)</f>
        <v>0</v>
      </c>
      <c r="BG386" s="208">
        <f>IF(N386="zákl. přenesená",J386,0)</f>
        <v>0</v>
      </c>
      <c r="BH386" s="208">
        <f>IF(N386="sníž. přenesená",J386,0)</f>
        <v>0</v>
      </c>
      <c r="BI386" s="208">
        <f>IF(N386="nulová",J386,0)</f>
        <v>0</v>
      </c>
      <c r="BJ386" s="18" t="s">
        <v>80</v>
      </c>
      <c r="BK386" s="208">
        <f>ROUND(I386*H386,2)</f>
        <v>1760</v>
      </c>
      <c r="BL386" s="18" t="s">
        <v>139</v>
      </c>
      <c r="BM386" s="207" t="s">
        <v>788</v>
      </c>
    </row>
    <row r="387" s="2" customFormat="1" ht="16.5" customHeight="1">
      <c r="A387" s="33"/>
      <c r="B387" s="34"/>
      <c r="C387" s="197" t="s">
        <v>789</v>
      </c>
      <c r="D387" s="197" t="s">
        <v>118</v>
      </c>
      <c r="E387" s="198" t="s">
        <v>790</v>
      </c>
      <c r="F387" s="199" t="s">
        <v>791</v>
      </c>
      <c r="G387" s="200" t="s">
        <v>121</v>
      </c>
      <c r="H387" s="201">
        <v>1</v>
      </c>
      <c r="I387" s="202">
        <v>976</v>
      </c>
      <c r="J387" s="202">
        <f>ROUND(I387*H387,2)</f>
        <v>976</v>
      </c>
      <c r="K387" s="199" t="s">
        <v>122</v>
      </c>
      <c r="L387" s="39"/>
      <c r="M387" s="203" t="s">
        <v>17</v>
      </c>
      <c r="N387" s="204" t="s">
        <v>43</v>
      </c>
      <c r="O387" s="205">
        <v>0.64300000000000002</v>
      </c>
      <c r="P387" s="205">
        <f>O387*H387</f>
        <v>0.64300000000000002</v>
      </c>
      <c r="Q387" s="205">
        <v>0.27205000000000001</v>
      </c>
      <c r="R387" s="205">
        <f>Q387*H387</f>
        <v>0.27205000000000001</v>
      </c>
      <c r="S387" s="205">
        <v>0</v>
      </c>
      <c r="T387" s="206">
        <f>S387*H387</f>
        <v>0</v>
      </c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R387" s="207" t="s">
        <v>139</v>
      </c>
      <c r="AT387" s="207" t="s">
        <v>118</v>
      </c>
      <c r="AU387" s="207" t="s">
        <v>82</v>
      </c>
      <c r="AY387" s="18" t="s">
        <v>115</v>
      </c>
      <c r="BE387" s="208">
        <f>IF(N387="základní",J387,0)</f>
        <v>976</v>
      </c>
      <c r="BF387" s="208">
        <f>IF(N387="snížená",J387,0)</f>
        <v>0</v>
      </c>
      <c r="BG387" s="208">
        <f>IF(N387="zákl. přenesená",J387,0)</f>
        <v>0</v>
      </c>
      <c r="BH387" s="208">
        <f>IF(N387="sníž. přenesená",J387,0)</f>
        <v>0</v>
      </c>
      <c r="BI387" s="208">
        <f>IF(N387="nulová",J387,0)</f>
        <v>0</v>
      </c>
      <c r="BJ387" s="18" t="s">
        <v>80</v>
      </c>
      <c r="BK387" s="208">
        <f>ROUND(I387*H387,2)</f>
        <v>976</v>
      </c>
      <c r="BL387" s="18" t="s">
        <v>139</v>
      </c>
      <c r="BM387" s="207" t="s">
        <v>792</v>
      </c>
    </row>
    <row r="388" s="2" customFormat="1">
      <c r="A388" s="33"/>
      <c r="B388" s="34"/>
      <c r="C388" s="35"/>
      <c r="D388" s="209" t="s">
        <v>125</v>
      </c>
      <c r="E388" s="35"/>
      <c r="F388" s="210" t="s">
        <v>793</v>
      </c>
      <c r="G388" s="35"/>
      <c r="H388" s="35"/>
      <c r="I388" s="35"/>
      <c r="J388" s="35"/>
      <c r="K388" s="35"/>
      <c r="L388" s="39"/>
      <c r="M388" s="211"/>
      <c r="N388" s="212"/>
      <c r="O388" s="78"/>
      <c r="P388" s="78"/>
      <c r="Q388" s="78"/>
      <c r="R388" s="78"/>
      <c r="S388" s="78"/>
      <c r="T388" s="79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T388" s="18" t="s">
        <v>125</v>
      </c>
      <c r="AU388" s="18" t="s">
        <v>82</v>
      </c>
    </row>
    <row r="389" s="2" customFormat="1" ht="24.15" customHeight="1">
      <c r="A389" s="33"/>
      <c r="B389" s="34"/>
      <c r="C389" s="239" t="s">
        <v>794</v>
      </c>
      <c r="D389" s="239" t="s">
        <v>364</v>
      </c>
      <c r="E389" s="240" t="s">
        <v>795</v>
      </c>
      <c r="F389" s="241" t="s">
        <v>796</v>
      </c>
      <c r="G389" s="242" t="s">
        <v>121</v>
      </c>
      <c r="H389" s="243">
        <v>1.01</v>
      </c>
      <c r="I389" s="244">
        <v>8620</v>
      </c>
      <c r="J389" s="244">
        <f>ROUND(I389*H389,2)</f>
        <v>8706.2000000000007</v>
      </c>
      <c r="K389" s="241" t="s">
        <v>122</v>
      </c>
      <c r="L389" s="245"/>
      <c r="M389" s="246" t="s">
        <v>17</v>
      </c>
      <c r="N389" s="247" t="s">
        <v>43</v>
      </c>
      <c r="O389" s="205">
        <v>0</v>
      </c>
      <c r="P389" s="205">
        <f>O389*H389</f>
        <v>0</v>
      </c>
      <c r="Q389" s="205">
        <v>0.0424</v>
      </c>
      <c r="R389" s="205">
        <f>Q389*H389</f>
        <v>0.042824000000000001</v>
      </c>
      <c r="S389" s="205">
        <v>0</v>
      </c>
      <c r="T389" s="206">
        <f>S389*H389</f>
        <v>0</v>
      </c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R389" s="207" t="s">
        <v>367</v>
      </c>
      <c r="AT389" s="207" t="s">
        <v>364</v>
      </c>
      <c r="AU389" s="207" t="s">
        <v>82</v>
      </c>
      <c r="AY389" s="18" t="s">
        <v>115</v>
      </c>
      <c r="BE389" s="208">
        <f>IF(N389="základní",J389,0)</f>
        <v>8706.2000000000007</v>
      </c>
      <c r="BF389" s="208">
        <f>IF(N389="snížená",J389,0)</f>
        <v>0</v>
      </c>
      <c r="BG389" s="208">
        <f>IF(N389="zákl. přenesená",J389,0)</f>
        <v>0</v>
      </c>
      <c r="BH389" s="208">
        <f>IF(N389="sníž. přenesená",J389,0)</f>
        <v>0</v>
      </c>
      <c r="BI389" s="208">
        <f>IF(N389="nulová",J389,0)</f>
        <v>0</v>
      </c>
      <c r="BJ389" s="18" t="s">
        <v>80</v>
      </c>
      <c r="BK389" s="208">
        <f>ROUND(I389*H389,2)</f>
        <v>8706.2000000000007</v>
      </c>
      <c r="BL389" s="18" t="s">
        <v>139</v>
      </c>
      <c r="BM389" s="207" t="s">
        <v>797</v>
      </c>
    </row>
    <row r="390" s="2" customFormat="1">
      <c r="A390" s="33"/>
      <c r="B390" s="34"/>
      <c r="C390" s="35"/>
      <c r="D390" s="213" t="s">
        <v>127</v>
      </c>
      <c r="E390" s="35"/>
      <c r="F390" s="214" t="s">
        <v>798</v>
      </c>
      <c r="G390" s="35"/>
      <c r="H390" s="35"/>
      <c r="I390" s="35"/>
      <c r="J390" s="35"/>
      <c r="K390" s="35"/>
      <c r="L390" s="39"/>
      <c r="M390" s="211"/>
      <c r="N390" s="212"/>
      <c r="O390" s="78"/>
      <c r="P390" s="78"/>
      <c r="Q390" s="78"/>
      <c r="R390" s="78"/>
      <c r="S390" s="78"/>
      <c r="T390" s="79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T390" s="18" t="s">
        <v>127</v>
      </c>
      <c r="AU390" s="18" t="s">
        <v>82</v>
      </c>
    </row>
    <row r="391" s="13" customFormat="1">
      <c r="A391" s="13"/>
      <c r="B391" s="219"/>
      <c r="C391" s="220"/>
      <c r="D391" s="213" t="s">
        <v>195</v>
      </c>
      <c r="E391" s="220"/>
      <c r="F391" s="222" t="s">
        <v>553</v>
      </c>
      <c r="G391" s="220"/>
      <c r="H391" s="223">
        <v>1.01</v>
      </c>
      <c r="I391" s="220"/>
      <c r="J391" s="220"/>
      <c r="K391" s="220"/>
      <c r="L391" s="224"/>
      <c r="M391" s="225"/>
      <c r="N391" s="226"/>
      <c r="O391" s="226"/>
      <c r="P391" s="226"/>
      <c r="Q391" s="226"/>
      <c r="R391" s="226"/>
      <c r="S391" s="226"/>
      <c r="T391" s="227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28" t="s">
        <v>195</v>
      </c>
      <c r="AU391" s="228" t="s">
        <v>82</v>
      </c>
      <c r="AV391" s="13" t="s">
        <v>82</v>
      </c>
      <c r="AW391" s="13" t="s">
        <v>4</v>
      </c>
      <c r="AX391" s="13" t="s">
        <v>80</v>
      </c>
      <c r="AY391" s="228" t="s">
        <v>115</v>
      </c>
    </row>
    <row r="392" s="2" customFormat="1" ht="37.8" customHeight="1">
      <c r="A392" s="33"/>
      <c r="B392" s="34"/>
      <c r="C392" s="197" t="s">
        <v>799</v>
      </c>
      <c r="D392" s="197" t="s">
        <v>118</v>
      </c>
      <c r="E392" s="198" t="s">
        <v>800</v>
      </c>
      <c r="F392" s="199" t="s">
        <v>801</v>
      </c>
      <c r="G392" s="200" t="s">
        <v>214</v>
      </c>
      <c r="H392" s="201">
        <v>16</v>
      </c>
      <c r="I392" s="202">
        <v>90.5</v>
      </c>
      <c r="J392" s="202">
        <f>ROUND(I392*H392,2)</f>
        <v>1448</v>
      </c>
      <c r="K392" s="199" t="s">
        <v>122</v>
      </c>
      <c r="L392" s="39"/>
      <c r="M392" s="203" t="s">
        <v>17</v>
      </c>
      <c r="N392" s="204" t="s">
        <v>43</v>
      </c>
      <c r="O392" s="205">
        <v>0.14000000000000001</v>
      </c>
      <c r="P392" s="205">
        <f>O392*H392</f>
        <v>2.2400000000000002</v>
      </c>
      <c r="Q392" s="205">
        <v>0</v>
      </c>
      <c r="R392" s="205">
        <f>Q392*H392</f>
        <v>0</v>
      </c>
      <c r="S392" s="205">
        <v>0.34999999999999998</v>
      </c>
      <c r="T392" s="206">
        <f>S392*H392</f>
        <v>5.5999999999999996</v>
      </c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R392" s="207" t="s">
        <v>139</v>
      </c>
      <c r="AT392" s="207" t="s">
        <v>118</v>
      </c>
      <c r="AU392" s="207" t="s">
        <v>82</v>
      </c>
      <c r="AY392" s="18" t="s">
        <v>115</v>
      </c>
      <c r="BE392" s="208">
        <f>IF(N392="základní",J392,0)</f>
        <v>1448</v>
      </c>
      <c r="BF392" s="208">
        <f>IF(N392="snížená",J392,0)</f>
        <v>0</v>
      </c>
      <c r="BG392" s="208">
        <f>IF(N392="zákl. přenesená",J392,0)</f>
        <v>0</v>
      </c>
      <c r="BH392" s="208">
        <f>IF(N392="sníž. přenesená",J392,0)</f>
        <v>0</v>
      </c>
      <c r="BI392" s="208">
        <f>IF(N392="nulová",J392,0)</f>
        <v>0</v>
      </c>
      <c r="BJ392" s="18" t="s">
        <v>80</v>
      </c>
      <c r="BK392" s="208">
        <f>ROUND(I392*H392,2)</f>
        <v>1448</v>
      </c>
      <c r="BL392" s="18" t="s">
        <v>139</v>
      </c>
      <c r="BM392" s="207" t="s">
        <v>802</v>
      </c>
    </row>
    <row r="393" s="2" customFormat="1">
      <c r="A393" s="33"/>
      <c r="B393" s="34"/>
      <c r="C393" s="35"/>
      <c r="D393" s="209" t="s">
        <v>125</v>
      </c>
      <c r="E393" s="35"/>
      <c r="F393" s="210" t="s">
        <v>803</v>
      </c>
      <c r="G393" s="35"/>
      <c r="H393" s="35"/>
      <c r="I393" s="35"/>
      <c r="J393" s="35"/>
      <c r="K393" s="35"/>
      <c r="L393" s="39"/>
      <c r="M393" s="211"/>
      <c r="N393" s="212"/>
      <c r="O393" s="78"/>
      <c r="P393" s="78"/>
      <c r="Q393" s="78"/>
      <c r="R393" s="78"/>
      <c r="S393" s="78"/>
      <c r="T393" s="79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T393" s="18" t="s">
        <v>125</v>
      </c>
      <c r="AU393" s="18" t="s">
        <v>82</v>
      </c>
    </row>
    <row r="394" s="2" customFormat="1" ht="24.15" customHeight="1">
      <c r="A394" s="33"/>
      <c r="B394" s="34"/>
      <c r="C394" s="197" t="s">
        <v>804</v>
      </c>
      <c r="D394" s="197" t="s">
        <v>118</v>
      </c>
      <c r="E394" s="198" t="s">
        <v>805</v>
      </c>
      <c r="F394" s="199" t="s">
        <v>806</v>
      </c>
      <c r="G394" s="200" t="s">
        <v>214</v>
      </c>
      <c r="H394" s="201">
        <v>0.25</v>
      </c>
      <c r="I394" s="202">
        <v>5620</v>
      </c>
      <c r="J394" s="202">
        <f>ROUND(I394*H394,2)</f>
        <v>1405</v>
      </c>
      <c r="K394" s="199" t="s">
        <v>122</v>
      </c>
      <c r="L394" s="39"/>
      <c r="M394" s="203" t="s">
        <v>17</v>
      </c>
      <c r="N394" s="204" t="s">
        <v>43</v>
      </c>
      <c r="O394" s="205">
        <v>2.6000000000000001</v>
      </c>
      <c r="P394" s="205">
        <f>O394*H394</f>
        <v>0.65000000000000002</v>
      </c>
      <c r="Q394" s="205">
        <v>0.0024399999999999999</v>
      </c>
      <c r="R394" s="205">
        <f>Q394*H394</f>
        <v>0.00060999999999999997</v>
      </c>
      <c r="S394" s="205">
        <v>0.056000000000000001</v>
      </c>
      <c r="T394" s="206">
        <f>S394*H394</f>
        <v>0.014</v>
      </c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R394" s="207" t="s">
        <v>139</v>
      </c>
      <c r="AT394" s="207" t="s">
        <v>118</v>
      </c>
      <c r="AU394" s="207" t="s">
        <v>82</v>
      </c>
      <c r="AY394" s="18" t="s">
        <v>115</v>
      </c>
      <c r="BE394" s="208">
        <f>IF(N394="základní",J394,0)</f>
        <v>1405</v>
      </c>
      <c r="BF394" s="208">
        <f>IF(N394="snížená",J394,0)</f>
        <v>0</v>
      </c>
      <c r="BG394" s="208">
        <f>IF(N394="zákl. přenesená",J394,0)</f>
        <v>0</v>
      </c>
      <c r="BH394" s="208">
        <f>IF(N394="sníž. přenesená",J394,0)</f>
        <v>0</v>
      </c>
      <c r="BI394" s="208">
        <f>IF(N394="nulová",J394,0)</f>
        <v>0</v>
      </c>
      <c r="BJ394" s="18" t="s">
        <v>80</v>
      </c>
      <c r="BK394" s="208">
        <f>ROUND(I394*H394,2)</f>
        <v>1405</v>
      </c>
      <c r="BL394" s="18" t="s">
        <v>139</v>
      </c>
      <c r="BM394" s="207" t="s">
        <v>807</v>
      </c>
    </row>
    <row r="395" s="2" customFormat="1">
      <c r="A395" s="33"/>
      <c r="B395" s="34"/>
      <c r="C395" s="35"/>
      <c r="D395" s="209" t="s">
        <v>125</v>
      </c>
      <c r="E395" s="35"/>
      <c r="F395" s="210" t="s">
        <v>808</v>
      </c>
      <c r="G395" s="35"/>
      <c r="H395" s="35"/>
      <c r="I395" s="35"/>
      <c r="J395" s="35"/>
      <c r="K395" s="35"/>
      <c r="L395" s="39"/>
      <c r="M395" s="211"/>
      <c r="N395" s="212"/>
      <c r="O395" s="78"/>
      <c r="P395" s="78"/>
      <c r="Q395" s="78"/>
      <c r="R395" s="78"/>
      <c r="S395" s="78"/>
      <c r="T395" s="79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T395" s="18" t="s">
        <v>125</v>
      </c>
      <c r="AU395" s="18" t="s">
        <v>82</v>
      </c>
    </row>
    <row r="396" s="2" customFormat="1" ht="16.5" customHeight="1">
      <c r="A396" s="33"/>
      <c r="B396" s="34"/>
      <c r="C396" s="197" t="s">
        <v>809</v>
      </c>
      <c r="D396" s="197" t="s">
        <v>118</v>
      </c>
      <c r="E396" s="198" t="s">
        <v>810</v>
      </c>
      <c r="F396" s="199" t="s">
        <v>811</v>
      </c>
      <c r="G396" s="200" t="s">
        <v>121</v>
      </c>
      <c r="H396" s="201">
        <v>3</v>
      </c>
      <c r="I396" s="202">
        <v>750</v>
      </c>
      <c r="J396" s="202">
        <f>ROUND(I396*H396,2)</f>
        <v>2250</v>
      </c>
      <c r="K396" s="199" t="s">
        <v>17</v>
      </c>
      <c r="L396" s="39"/>
      <c r="M396" s="203" t="s">
        <v>17</v>
      </c>
      <c r="N396" s="204" t="s">
        <v>43</v>
      </c>
      <c r="O396" s="205">
        <v>0</v>
      </c>
      <c r="P396" s="205">
        <f>O396*H396</f>
        <v>0</v>
      </c>
      <c r="Q396" s="205">
        <v>0.001</v>
      </c>
      <c r="R396" s="205">
        <f>Q396*H396</f>
        <v>0.0030000000000000001</v>
      </c>
      <c r="S396" s="205">
        <v>0</v>
      </c>
      <c r="T396" s="206">
        <f>S396*H396</f>
        <v>0</v>
      </c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R396" s="207" t="s">
        <v>139</v>
      </c>
      <c r="AT396" s="207" t="s">
        <v>118</v>
      </c>
      <c r="AU396" s="207" t="s">
        <v>82</v>
      </c>
      <c r="AY396" s="18" t="s">
        <v>115</v>
      </c>
      <c r="BE396" s="208">
        <f>IF(N396="základní",J396,0)</f>
        <v>2250</v>
      </c>
      <c r="BF396" s="208">
        <f>IF(N396="snížená",J396,0)</f>
        <v>0</v>
      </c>
      <c r="BG396" s="208">
        <f>IF(N396="zákl. přenesená",J396,0)</f>
        <v>0</v>
      </c>
      <c r="BH396" s="208">
        <f>IF(N396="sníž. přenesená",J396,0)</f>
        <v>0</v>
      </c>
      <c r="BI396" s="208">
        <f>IF(N396="nulová",J396,0)</f>
        <v>0</v>
      </c>
      <c r="BJ396" s="18" t="s">
        <v>80</v>
      </c>
      <c r="BK396" s="208">
        <f>ROUND(I396*H396,2)</f>
        <v>2250</v>
      </c>
      <c r="BL396" s="18" t="s">
        <v>139</v>
      </c>
      <c r="BM396" s="207" t="s">
        <v>812</v>
      </c>
    </row>
    <row r="397" s="2" customFormat="1">
      <c r="A397" s="33"/>
      <c r="B397" s="34"/>
      <c r="C397" s="35"/>
      <c r="D397" s="213" t="s">
        <v>127</v>
      </c>
      <c r="E397" s="35"/>
      <c r="F397" s="214" t="s">
        <v>813</v>
      </c>
      <c r="G397" s="35"/>
      <c r="H397" s="35"/>
      <c r="I397" s="35"/>
      <c r="J397" s="35"/>
      <c r="K397" s="35"/>
      <c r="L397" s="39"/>
      <c r="M397" s="211"/>
      <c r="N397" s="212"/>
      <c r="O397" s="78"/>
      <c r="P397" s="78"/>
      <c r="Q397" s="78"/>
      <c r="R397" s="78"/>
      <c r="S397" s="78"/>
      <c r="T397" s="79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T397" s="18" t="s">
        <v>127</v>
      </c>
      <c r="AU397" s="18" t="s">
        <v>82</v>
      </c>
    </row>
    <row r="398" s="2" customFormat="1" ht="16.5" customHeight="1">
      <c r="A398" s="33"/>
      <c r="B398" s="34"/>
      <c r="C398" s="197" t="s">
        <v>814</v>
      </c>
      <c r="D398" s="197" t="s">
        <v>118</v>
      </c>
      <c r="E398" s="198" t="s">
        <v>815</v>
      </c>
      <c r="F398" s="199" t="s">
        <v>816</v>
      </c>
      <c r="G398" s="200" t="s">
        <v>182</v>
      </c>
      <c r="H398" s="201">
        <v>13.074999999999999</v>
      </c>
      <c r="I398" s="202">
        <v>350</v>
      </c>
      <c r="J398" s="202">
        <f>ROUND(I398*H398,2)</f>
        <v>4576.25</v>
      </c>
      <c r="K398" s="199" t="s">
        <v>17</v>
      </c>
      <c r="L398" s="39"/>
      <c r="M398" s="203" t="s">
        <v>17</v>
      </c>
      <c r="N398" s="204" t="s">
        <v>43</v>
      </c>
      <c r="O398" s="205">
        <v>0</v>
      </c>
      <c r="P398" s="205">
        <f>O398*H398</f>
        <v>0</v>
      </c>
      <c r="Q398" s="205">
        <v>0.001</v>
      </c>
      <c r="R398" s="205">
        <f>Q398*H398</f>
        <v>0.013075</v>
      </c>
      <c r="S398" s="205">
        <v>0</v>
      </c>
      <c r="T398" s="206">
        <f>S398*H398</f>
        <v>0</v>
      </c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R398" s="207" t="s">
        <v>139</v>
      </c>
      <c r="AT398" s="207" t="s">
        <v>118</v>
      </c>
      <c r="AU398" s="207" t="s">
        <v>82</v>
      </c>
      <c r="AY398" s="18" t="s">
        <v>115</v>
      </c>
      <c r="BE398" s="208">
        <f>IF(N398="základní",J398,0)</f>
        <v>4576.25</v>
      </c>
      <c r="BF398" s="208">
        <f>IF(N398="snížená",J398,0)</f>
        <v>0</v>
      </c>
      <c r="BG398" s="208">
        <f>IF(N398="zákl. přenesená",J398,0)</f>
        <v>0</v>
      </c>
      <c r="BH398" s="208">
        <f>IF(N398="sníž. přenesená",J398,0)</f>
        <v>0</v>
      </c>
      <c r="BI398" s="208">
        <f>IF(N398="nulová",J398,0)</f>
        <v>0</v>
      </c>
      <c r="BJ398" s="18" t="s">
        <v>80</v>
      </c>
      <c r="BK398" s="208">
        <f>ROUND(I398*H398,2)</f>
        <v>4576.25</v>
      </c>
      <c r="BL398" s="18" t="s">
        <v>139</v>
      </c>
      <c r="BM398" s="207" t="s">
        <v>817</v>
      </c>
    </row>
    <row r="399" s="2" customFormat="1">
      <c r="A399" s="33"/>
      <c r="B399" s="34"/>
      <c r="C399" s="35"/>
      <c r="D399" s="213" t="s">
        <v>127</v>
      </c>
      <c r="E399" s="35"/>
      <c r="F399" s="214" t="s">
        <v>818</v>
      </c>
      <c r="G399" s="35"/>
      <c r="H399" s="35"/>
      <c r="I399" s="35"/>
      <c r="J399" s="35"/>
      <c r="K399" s="35"/>
      <c r="L399" s="39"/>
      <c r="M399" s="211"/>
      <c r="N399" s="212"/>
      <c r="O399" s="78"/>
      <c r="P399" s="78"/>
      <c r="Q399" s="78"/>
      <c r="R399" s="78"/>
      <c r="S399" s="78"/>
      <c r="T399" s="79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T399" s="18" t="s">
        <v>127</v>
      </c>
      <c r="AU399" s="18" t="s">
        <v>82</v>
      </c>
    </row>
    <row r="400" s="13" customFormat="1">
      <c r="A400" s="13"/>
      <c r="B400" s="219"/>
      <c r="C400" s="220"/>
      <c r="D400" s="213" t="s">
        <v>195</v>
      </c>
      <c r="E400" s="221" t="s">
        <v>17</v>
      </c>
      <c r="F400" s="222" t="s">
        <v>819</v>
      </c>
      <c r="G400" s="220"/>
      <c r="H400" s="223">
        <v>13.074999999999999</v>
      </c>
      <c r="I400" s="220"/>
      <c r="J400" s="220"/>
      <c r="K400" s="220"/>
      <c r="L400" s="224"/>
      <c r="M400" s="225"/>
      <c r="N400" s="226"/>
      <c r="O400" s="226"/>
      <c r="P400" s="226"/>
      <c r="Q400" s="226"/>
      <c r="R400" s="226"/>
      <c r="S400" s="226"/>
      <c r="T400" s="227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28" t="s">
        <v>195</v>
      </c>
      <c r="AU400" s="228" t="s">
        <v>82</v>
      </c>
      <c r="AV400" s="13" t="s">
        <v>82</v>
      </c>
      <c r="AW400" s="13" t="s">
        <v>34</v>
      </c>
      <c r="AX400" s="13" t="s">
        <v>80</v>
      </c>
      <c r="AY400" s="228" t="s">
        <v>115</v>
      </c>
    </row>
    <row r="401" s="2" customFormat="1" ht="16.5" customHeight="1">
      <c r="A401" s="33"/>
      <c r="B401" s="34"/>
      <c r="C401" s="197" t="s">
        <v>820</v>
      </c>
      <c r="D401" s="197" t="s">
        <v>118</v>
      </c>
      <c r="E401" s="198" t="s">
        <v>821</v>
      </c>
      <c r="F401" s="199" t="s">
        <v>822</v>
      </c>
      <c r="G401" s="200" t="s">
        <v>142</v>
      </c>
      <c r="H401" s="201">
        <v>2</v>
      </c>
      <c r="I401" s="202">
        <v>4800</v>
      </c>
      <c r="J401" s="202">
        <f>ROUND(I401*H401,2)</f>
        <v>9600</v>
      </c>
      <c r="K401" s="199" t="s">
        <v>17</v>
      </c>
      <c r="L401" s="39"/>
      <c r="M401" s="203" t="s">
        <v>17</v>
      </c>
      <c r="N401" s="204" t="s">
        <v>43</v>
      </c>
      <c r="O401" s="205">
        <v>0</v>
      </c>
      <c r="P401" s="205">
        <f>O401*H401</f>
        <v>0</v>
      </c>
      <c r="Q401" s="205">
        <v>0.01</v>
      </c>
      <c r="R401" s="205">
        <f>Q401*H401</f>
        <v>0.02</v>
      </c>
      <c r="S401" s="205">
        <v>0</v>
      </c>
      <c r="T401" s="206">
        <f>S401*H401</f>
        <v>0</v>
      </c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R401" s="207" t="s">
        <v>139</v>
      </c>
      <c r="AT401" s="207" t="s">
        <v>118</v>
      </c>
      <c r="AU401" s="207" t="s">
        <v>82</v>
      </c>
      <c r="AY401" s="18" t="s">
        <v>115</v>
      </c>
      <c r="BE401" s="208">
        <f>IF(N401="základní",J401,0)</f>
        <v>9600</v>
      </c>
      <c r="BF401" s="208">
        <f>IF(N401="snížená",J401,0)</f>
        <v>0</v>
      </c>
      <c r="BG401" s="208">
        <f>IF(N401="zákl. přenesená",J401,0)</f>
        <v>0</v>
      </c>
      <c r="BH401" s="208">
        <f>IF(N401="sníž. přenesená",J401,0)</f>
        <v>0</v>
      </c>
      <c r="BI401" s="208">
        <f>IF(N401="nulová",J401,0)</f>
        <v>0</v>
      </c>
      <c r="BJ401" s="18" t="s">
        <v>80</v>
      </c>
      <c r="BK401" s="208">
        <f>ROUND(I401*H401,2)</f>
        <v>9600</v>
      </c>
      <c r="BL401" s="18" t="s">
        <v>139</v>
      </c>
      <c r="BM401" s="207" t="s">
        <v>823</v>
      </c>
    </row>
    <row r="402" s="2" customFormat="1">
      <c r="A402" s="33"/>
      <c r="B402" s="34"/>
      <c r="C402" s="35"/>
      <c r="D402" s="213" t="s">
        <v>127</v>
      </c>
      <c r="E402" s="35"/>
      <c r="F402" s="214" t="s">
        <v>824</v>
      </c>
      <c r="G402" s="35"/>
      <c r="H402" s="35"/>
      <c r="I402" s="35"/>
      <c r="J402" s="35"/>
      <c r="K402" s="35"/>
      <c r="L402" s="39"/>
      <c r="M402" s="211"/>
      <c r="N402" s="212"/>
      <c r="O402" s="78"/>
      <c r="P402" s="78"/>
      <c r="Q402" s="78"/>
      <c r="R402" s="78"/>
      <c r="S402" s="78"/>
      <c r="T402" s="79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T402" s="18" t="s">
        <v>127</v>
      </c>
      <c r="AU402" s="18" t="s">
        <v>82</v>
      </c>
    </row>
    <row r="403" s="2" customFormat="1" ht="16.5" customHeight="1">
      <c r="A403" s="33"/>
      <c r="B403" s="34"/>
      <c r="C403" s="197" t="s">
        <v>825</v>
      </c>
      <c r="D403" s="197" t="s">
        <v>118</v>
      </c>
      <c r="E403" s="198" t="s">
        <v>826</v>
      </c>
      <c r="F403" s="199" t="s">
        <v>827</v>
      </c>
      <c r="G403" s="200" t="s">
        <v>121</v>
      </c>
      <c r="H403" s="201">
        <v>1</v>
      </c>
      <c r="I403" s="202">
        <v>250</v>
      </c>
      <c r="J403" s="202">
        <f>ROUND(I403*H403,2)</f>
        <v>250</v>
      </c>
      <c r="K403" s="199" t="s">
        <v>17</v>
      </c>
      <c r="L403" s="39"/>
      <c r="M403" s="203" t="s">
        <v>17</v>
      </c>
      <c r="N403" s="204" t="s">
        <v>43</v>
      </c>
      <c r="O403" s="205">
        <v>0</v>
      </c>
      <c r="P403" s="205">
        <f>O403*H403</f>
        <v>0</v>
      </c>
      <c r="Q403" s="205">
        <v>0.001</v>
      </c>
      <c r="R403" s="205">
        <f>Q403*H403</f>
        <v>0.001</v>
      </c>
      <c r="S403" s="205">
        <v>0</v>
      </c>
      <c r="T403" s="206">
        <f>S403*H403</f>
        <v>0</v>
      </c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R403" s="207" t="s">
        <v>139</v>
      </c>
      <c r="AT403" s="207" t="s">
        <v>118</v>
      </c>
      <c r="AU403" s="207" t="s">
        <v>82</v>
      </c>
      <c r="AY403" s="18" t="s">
        <v>115</v>
      </c>
      <c r="BE403" s="208">
        <f>IF(N403="základní",J403,0)</f>
        <v>250</v>
      </c>
      <c r="BF403" s="208">
        <f>IF(N403="snížená",J403,0)</f>
        <v>0</v>
      </c>
      <c r="BG403" s="208">
        <f>IF(N403="zákl. přenesená",J403,0)</f>
        <v>0</v>
      </c>
      <c r="BH403" s="208">
        <f>IF(N403="sníž. přenesená",J403,0)</f>
        <v>0</v>
      </c>
      <c r="BI403" s="208">
        <f>IF(N403="nulová",J403,0)</f>
        <v>0</v>
      </c>
      <c r="BJ403" s="18" t="s">
        <v>80</v>
      </c>
      <c r="BK403" s="208">
        <f>ROUND(I403*H403,2)</f>
        <v>250</v>
      </c>
      <c r="BL403" s="18" t="s">
        <v>139</v>
      </c>
      <c r="BM403" s="207" t="s">
        <v>828</v>
      </c>
    </row>
    <row r="404" s="12" customFormat="1" ht="22.8" customHeight="1">
      <c r="A404" s="12"/>
      <c r="B404" s="182"/>
      <c r="C404" s="183"/>
      <c r="D404" s="184" t="s">
        <v>71</v>
      </c>
      <c r="E404" s="195" t="s">
        <v>829</v>
      </c>
      <c r="F404" s="195" t="s">
        <v>830</v>
      </c>
      <c r="G404" s="183"/>
      <c r="H404" s="183"/>
      <c r="I404" s="183"/>
      <c r="J404" s="196">
        <f>BK404</f>
        <v>46688.93</v>
      </c>
      <c r="K404" s="183"/>
      <c r="L404" s="187"/>
      <c r="M404" s="188"/>
      <c r="N404" s="189"/>
      <c r="O404" s="189"/>
      <c r="P404" s="190">
        <f>SUM(P405:P423)</f>
        <v>7.6426660000000002</v>
      </c>
      <c r="Q404" s="189"/>
      <c r="R404" s="190">
        <f>SUM(R405:R423)</f>
        <v>0</v>
      </c>
      <c r="S404" s="189"/>
      <c r="T404" s="191">
        <f>SUM(T405:T423)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192" t="s">
        <v>80</v>
      </c>
      <c r="AT404" s="193" t="s">
        <v>71</v>
      </c>
      <c r="AU404" s="193" t="s">
        <v>80</v>
      </c>
      <c r="AY404" s="192" t="s">
        <v>115</v>
      </c>
      <c r="BK404" s="194">
        <f>SUM(BK405:BK423)</f>
        <v>46688.93</v>
      </c>
    </row>
    <row r="405" s="2" customFormat="1" ht="21.75" customHeight="1">
      <c r="A405" s="33"/>
      <c r="B405" s="34"/>
      <c r="C405" s="197" t="s">
        <v>831</v>
      </c>
      <c r="D405" s="197" t="s">
        <v>118</v>
      </c>
      <c r="E405" s="198" t="s">
        <v>832</v>
      </c>
      <c r="F405" s="199" t="s">
        <v>833</v>
      </c>
      <c r="G405" s="200" t="s">
        <v>352</v>
      </c>
      <c r="H405" s="201">
        <v>29.738</v>
      </c>
      <c r="I405" s="202">
        <v>315</v>
      </c>
      <c r="J405" s="202">
        <f>ROUND(I405*H405,2)</f>
        <v>9367.4699999999993</v>
      </c>
      <c r="K405" s="199" t="s">
        <v>122</v>
      </c>
      <c r="L405" s="39"/>
      <c r="M405" s="203" t="s">
        <v>17</v>
      </c>
      <c r="N405" s="204" t="s">
        <v>43</v>
      </c>
      <c r="O405" s="205">
        <v>0.125</v>
      </c>
      <c r="P405" s="205">
        <f>O405*H405</f>
        <v>3.7172499999999999</v>
      </c>
      <c r="Q405" s="205">
        <v>0</v>
      </c>
      <c r="R405" s="205">
        <f>Q405*H405</f>
        <v>0</v>
      </c>
      <c r="S405" s="205">
        <v>0</v>
      </c>
      <c r="T405" s="206">
        <f>S405*H405</f>
        <v>0</v>
      </c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R405" s="207" t="s">
        <v>139</v>
      </c>
      <c r="AT405" s="207" t="s">
        <v>118</v>
      </c>
      <c r="AU405" s="207" t="s">
        <v>82</v>
      </c>
      <c r="AY405" s="18" t="s">
        <v>115</v>
      </c>
      <c r="BE405" s="208">
        <f>IF(N405="základní",J405,0)</f>
        <v>9367.4699999999993</v>
      </c>
      <c r="BF405" s="208">
        <f>IF(N405="snížená",J405,0)</f>
        <v>0</v>
      </c>
      <c r="BG405" s="208">
        <f>IF(N405="zákl. přenesená",J405,0)</f>
        <v>0</v>
      </c>
      <c r="BH405" s="208">
        <f>IF(N405="sníž. přenesená",J405,0)</f>
        <v>0</v>
      </c>
      <c r="BI405" s="208">
        <f>IF(N405="nulová",J405,0)</f>
        <v>0</v>
      </c>
      <c r="BJ405" s="18" t="s">
        <v>80</v>
      </c>
      <c r="BK405" s="208">
        <f>ROUND(I405*H405,2)</f>
        <v>9367.4699999999993</v>
      </c>
      <c r="BL405" s="18" t="s">
        <v>139</v>
      </c>
      <c r="BM405" s="207" t="s">
        <v>834</v>
      </c>
    </row>
    <row r="406" s="2" customFormat="1">
      <c r="A406" s="33"/>
      <c r="B406" s="34"/>
      <c r="C406" s="35"/>
      <c r="D406" s="209" t="s">
        <v>125</v>
      </c>
      <c r="E406" s="35"/>
      <c r="F406" s="210" t="s">
        <v>835</v>
      </c>
      <c r="G406" s="35"/>
      <c r="H406" s="35"/>
      <c r="I406" s="35"/>
      <c r="J406" s="35"/>
      <c r="K406" s="35"/>
      <c r="L406" s="39"/>
      <c r="M406" s="211"/>
      <c r="N406" s="212"/>
      <c r="O406" s="78"/>
      <c r="P406" s="78"/>
      <c r="Q406" s="78"/>
      <c r="R406" s="78"/>
      <c r="S406" s="78"/>
      <c r="T406" s="79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T406" s="18" t="s">
        <v>125</v>
      </c>
      <c r="AU406" s="18" t="s">
        <v>82</v>
      </c>
    </row>
    <row r="407" s="2" customFormat="1" ht="24.15" customHeight="1">
      <c r="A407" s="33"/>
      <c r="B407" s="34"/>
      <c r="C407" s="197" t="s">
        <v>836</v>
      </c>
      <c r="D407" s="197" t="s">
        <v>118</v>
      </c>
      <c r="E407" s="198" t="s">
        <v>837</v>
      </c>
      <c r="F407" s="199" t="s">
        <v>838</v>
      </c>
      <c r="G407" s="200" t="s">
        <v>352</v>
      </c>
      <c r="H407" s="201">
        <v>654.23599999999999</v>
      </c>
      <c r="I407" s="202">
        <v>13.800000000000001</v>
      </c>
      <c r="J407" s="202">
        <f>ROUND(I407*H407,2)</f>
        <v>9028.4599999999991</v>
      </c>
      <c r="K407" s="199" t="s">
        <v>122</v>
      </c>
      <c r="L407" s="39"/>
      <c r="M407" s="203" t="s">
        <v>17</v>
      </c>
      <c r="N407" s="204" t="s">
        <v>43</v>
      </c>
      <c r="O407" s="205">
        <v>0.0060000000000000001</v>
      </c>
      <c r="P407" s="205">
        <f>O407*H407</f>
        <v>3.9254160000000002</v>
      </c>
      <c r="Q407" s="205">
        <v>0</v>
      </c>
      <c r="R407" s="205">
        <f>Q407*H407</f>
        <v>0</v>
      </c>
      <c r="S407" s="205">
        <v>0</v>
      </c>
      <c r="T407" s="206">
        <f>S407*H407</f>
        <v>0</v>
      </c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R407" s="207" t="s">
        <v>139</v>
      </c>
      <c r="AT407" s="207" t="s">
        <v>118</v>
      </c>
      <c r="AU407" s="207" t="s">
        <v>82</v>
      </c>
      <c r="AY407" s="18" t="s">
        <v>115</v>
      </c>
      <c r="BE407" s="208">
        <f>IF(N407="základní",J407,0)</f>
        <v>9028.4599999999991</v>
      </c>
      <c r="BF407" s="208">
        <f>IF(N407="snížená",J407,0)</f>
        <v>0</v>
      </c>
      <c r="BG407" s="208">
        <f>IF(N407="zákl. přenesená",J407,0)</f>
        <v>0</v>
      </c>
      <c r="BH407" s="208">
        <f>IF(N407="sníž. přenesená",J407,0)</f>
        <v>0</v>
      </c>
      <c r="BI407" s="208">
        <f>IF(N407="nulová",J407,0)</f>
        <v>0</v>
      </c>
      <c r="BJ407" s="18" t="s">
        <v>80</v>
      </c>
      <c r="BK407" s="208">
        <f>ROUND(I407*H407,2)</f>
        <v>9028.4599999999991</v>
      </c>
      <c r="BL407" s="18" t="s">
        <v>139</v>
      </c>
      <c r="BM407" s="207" t="s">
        <v>839</v>
      </c>
    </row>
    <row r="408" s="2" customFormat="1">
      <c r="A408" s="33"/>
      <c r="B408" s="34"/>
      <c r="C408" s="35"/>
      <c r="D408" s="209" t="s">
        <v>125</v>
      </c>
      <c r="E408" s="35"/>
      <c r="F408" s="210" t="s">
        <v>840</v>
      </c>
      <c r="G408" s="35"/>
      <c r="H408" s="35"/>
      <c r="I408" s="35"/>
      <c r="J408" s="35"/>
      <c r="K408" s="35"/>
      <c r="L408" s="39"/>
      <c r="M408" s="211"/>
      <c r="N408" s="212"/>
      <c r="O408" s="78"/>
      <c r="P408" s="78"/>
      <c r="Q408" s="78"/>
      <c r="R408" s="78"/>
      <c r="S408" s="78"/>
      <c r="T408" s="79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T408" s="18" t="s">
        <v>125</v>
      </c>
      <c r="AU408" s="18" t="s">
        <v>82</v>
      </c>
    </row>
    <row r="409" s="13" customFormat="1">
      <c r="A409" s="13"/>
      <c r="B409" s="219"/>
      <c r="C409" s="220"/>
      <c r="D409" s="213" t="s">
        <v>195</v>
      </c>
      <c r="E409" s="220"/>
      <c r="F409" s="222" t="s">
        <v>841</v>
      </c>
      <c r="G409" s="220"/>
      <c r="H409" s="223">
        <v>654.23599999999999</v>
      </c>
      <c r="I409" s="220"/>
      <c r="J409" s="220"/>
      <c r="K409" s="220"/>
      <c r="L409" s="224"/>
      <c r="M409" s="225"/>
      <c r="N409" s="226"/>
      <c r="O409" s="226"/>
      <c r="P409" s="226"/>
      <c r="Q409" s="226"/>
      <c r="R409" s="226"/>
      <c r="S409" s="226"/>
      <c r="T409" s="227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28" t="s">
        <v>195</v>
      </c>
      <c r="AU409" s="228" t="s">
        <v>82</v>
      </c>
      <c r="AV409" s="13" t="s">
        <v>82</v>
      </c>
      <c r="AW409" s="13" t="s">
        <v>4</v>
      </c>
      <c r="AX409" s="13" t="s">
        <v>80</v>
      </c>
      <c r="AY409" s="228" t="s">
        <v>115</v>
      </c>
    </row>
    <row r="410" s="2" customFormat="1" ht="24.15" customHeight="1">
      <c r="A410" s="33"/>
      <c r="B410" s="34"/>
      <c r="C410" s="197" t="s">
        <v>842</v>
      </c>
      <c r="D410" s="197" t="s">
        <v>118</v>
      </c>
      <c r="E410" s="198" t="s">
        <v>843</v>
      </c>
      <c r="F410" s="199" t="s">
        <v>844</v>
      </c>
      <c r="G410" s="200" t="s">
        <v>352</v>
      </c>
      <c r="H410" s="201">
        <v>1.0569999999999999</v>
      </c>
      <c r="I410" s="202">
        <v>14100</v>
      </c>
      <c r="J410" s="202">
        <f>ROUND(I410*H410,2)</f>
        <v>14903.700000000001</v>
      </c>
      <c r="K410" s="199" t="s">
        <v>122</v>
      </c>
      <c r="L410" s="39"/>
      <c r="M410" s="203" t="s">
        <v>17</v>
      </c>
      <c r="N410" s="204" t="s">
        <v>43</v>
      </c>
      <c r="O410" s="205">
        <v>0</v>
      </c>
      <c r="P410" s="205">
        <f>O410*H410</f>
        <v>0</v>
      </c>
      <c r="Q410" s="205">
        <v>0</v>
      </c>
      <c r="R410" s="205">
        <f>Q410*H410</f>
        <v>0</v>
      </c>
      <c r="S410" s="205">
        <v>0</v>
      </c>
      <c r="T410" s="206">
        <f>S410*H410</f>
        <v>0</v>
      </c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R410" s="207" t="s">
        <v>139</v>
      </c>
      <c r="AT410" s="207" t="s">
        <v>118</v>
      </c>
      <c r="AU410" s="207" t="s">
        <v>82</v>
      </c>
      <c r="AY410" s="18" t="s">
        <v>115</v>
      </c>
      <c r="BE410" s="208">
        <f>IF(N410="základní",J410,0)</f>
        <v>14903.700000000001</v>
      </c>
      <c r="BF410" s="208">
        <f>IF(N410="snížená",J410,0)</f>
        <v>0</v>
      </c>
      <c r="BG410" s="208">
        <f>IF(N410="zákl. přenesená",J410,0)</f>
        <v>0</v>
      </c>
      <c r="BH410" s="208">
        <f>IF(N410="sníž. přenesená",J410,0)</f>
        <v>0</v>
      </c>
      <c r="BI410" s="208">
        <f>IF(N410="nulová",J410,0)</f>
        <v>0</v>
      </c>
      <c r="BJ410" s="18" t="s">
        <v>80</v>
      </c>
      <c r="BK410" s="208">
        <f>ROUND(I410*H410,2)</f>
        <v>14903.700000000001</v>
      </c>
      <c r="BL410" s="18" t="s">
        <v>139</v>
      </c>
      <c r="BM410" s="207" t="s">
        <v>845</v>
      </c>
    </row>
    <row r="411" s="2" customFormat="1">
      <c r="A411" s="33"/>
      <c r="B411" s="34"/>
      <c r="C411" s="35"/>
      <c r="D411" s="209" t="s">
        <v>125</v>
      </c>
      <c r="E411" s="35"/>
      <c r="F411" s="210" t="s">
        <v>846</v>
      </c>
      <c r="G411" s="35"/>
      <c r="H411" s="35"/>
      <c r="I411" s="35"/>
      <c r="J411" s="35"/>
      <c r="K411" s="35"/>
      <c r="L411" s="39"/>
      <c r="M411" s="211"/>
      <c r="N411" s="212"/>
      <c r="O411" s="78"/>
      <c r="P411" s="78"/>
      <c r="Q411" s="78"/>
      <c r="R411" s="78"/>
      <c r="S411" s="78"/>
      <c r="T411" s="79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T411" s="18" t="s">
        <v>125</v>
      </c>
      <c r="AU411" s="18" t="s">
        <v>82</v>
      </c>
    </row>
    <row r="412" s="2" customFormat="1">
      <c r="A412" s="33"/>
      <c r="B412" s="34"/>
      <c r="C412" s="35"/>
      <c r="D412" s="213" t="s">
        <v>127</v>
      </c>
      <c r="E412" s="35"/>
      <c r="F412" s="214" t="s">
        <v>847</v>
      </c>
      <c r="G412" s="35"/>
      <c r="H412" s="35"/>
      <c r="I412" s="35"/>
      <c r="J412" s="35"/>
      <c r="K412" s="35"/>
      <c r="L412" s="39"/>
      <c r="M412" s="211"/>
      <c r="N412" s="212"/>
      <c r="O412" s="78"/>
      <c r="P412" s="78"/>
      <c r="Q412" s="78"/>
      <c r="R412" s="78"/>
      <c r="S412" s="78"/>
      <c r="T412" s="79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T412" s="18" t="s">
        <v>127</v>
      </c>
      <c r="AU412" s="18" t="s">
        <v>82</v>
      </c>
    </row>
    <row r="413" s="13" customFormat="1">
      <c r="A413" s="13"/>
      <c r="B413" s="219"/>
      <c r="C413" s="220"/>
      <c r="D413" s="213" t="s">
        <v>195</v>
      </c>
      <c r="E413" s="220"/>
      <c r="F413" s="222" t="s">
        <v>848</v>
      </c>
      <c r="G413" s="220"/>
      <c r="H413" s="223">
        <v>1.0569999999999999</v>
      </c>
      <c r="I413" s="220"/>
      <c r="J413" s="220"/>
      <c r="K413" s="220"/>
      <c r="L413" s="224"/>
      <c r="M413" s="225"/>
      <c r="N413" s="226"/>
      <c r="O413" s="226"/>
      <c r="P413" s="226"/>
      <c r="Q413" s="226"/>
      <c r="R413" s="226"/>
      <c r="S413" s="226"/>
      <c r="T413" s="227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28" t="s">
        <v>195</v>
      </c>
      <c r="AU413" s="228" t="s">
        <v>82</v>
      </c>
      <c r="AV413" s="13" t="s">
        <v>82</v>
      </c>
      <c r="AW413" s="13" t="s">
        <v>4</v>
      </c>
      <c r="AX413" s="13" t="s">
        <v>80</v>
      </c>
      <c r="AY413" s="228" t="s">
        <v>115</v>
      </c>
    </row>
    <row r="414" s="2" customFormat="1" ht="24.15" customHeight="1">
      <c r="A414" s="33"/>
      <c r="B414" s="34"/>
      <c r="C414" s="197" t="s">
        <v>849</v>
      </c>
      <c r="D414" s="197" t="s">
        <v>118</v>
      </c>
      <c r="E414" s="198" t="s">
        <v>850</v>
      </c>
      <c r="F414" s="199" t="s">
        <v>851</v>
      </c>
      <c r="G414" s="200" t="s">
        <v>352</v>
      </c>
      <c r="H414" s="201">
        <v>25.808</v>
      </c>
      <c r="I414" s="202">
        <v>153</v>
      </c>
      <c r="J414" s="202">
        <f>ROUND(I414*H414,2)</f>
        <v>3948.6199999999999</v>
      </c>
      <c r="K414" s="199" t="s">
        <v>122</v>
      </c>
      <c r="L414" s="39"/>
      <c r="M414" s="203" t="s">
        <v>17</v>
      </c>
      <c r="N414" s="204" t="s">
        <v>43</v>
      </c>
      <c r="O414" s="205">
        <v>0</v>
      </c>
      <c r="P414" s="205">
        <f>O414*H414</f>
        <v>0</v>
      </c>
      <c r="Q414" s="205">
        <v>0</v>
      </c>
      <c r="R414" s="205">
        <f>Q414*H414</f>
        <v>0</v>
      </c>
      <c r="S414" s="205">
        <v>0</v>
      </c>
      <c r="T414" s="206">
        <f>S414*H414</f>
        <v>0</v>
      </c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R414" s="207" t="s">
        <v>139</v>
      </c>
      <c r="AT414" s="207" t="s">
        <v>118</v>
      </c>
      <c r="AU414" s="207" t="s">
        <v>82</v>
      </c>
      <c r="AY414" s="18" t="s">
        <v>115</v>
      </c>
      <c r="BE414" s="208">
        <f>IF(N414="základní",J414,0)</f>
        <v>3948.6199999999999</v>
      </c>
      <c r="BF414" s="208">
        <f>IF(N414="snížená",J414,0)</f>
        <v>0</v>
      </c>
      <c r="BG414" s="208">
        <f>IF(N414="zákl. přenesená",J414,0)</f>
        <v>0</v>
      </c>
      <c r="BH414" s="208">
        <f>IF(N414="sníž. přenesená",J414,0)</f>
        <v>0</v>
      </c>
      <c r="BI414" s="208">
        <f>IF(N414="nulová",J414,0)</f>
        <v>0</v>
      </c>
      <c r="BJ414" s="18" t="s">
        <v>80</v>
      </c>
      <c r="BK414" s="208">
        <f>ROUND(I414*H414,2)</f>
        <v>3948.6199999999999</v>
      </c>
      <c r="BL414" s="18" t="s">
        <v>139</v>
      </c>
      <c r="BM414" s="207" t="s">
        <v>852</v>
      </c>
    </row>
    <row r="415" s="2" customFormat="1">
      <c r="A415" s="33"/>
      <c r="B415" s="34"/>
      <c r="C415" s="35"/>
      <c r="D415" s="209" t="s">
        <v>125</v>
      </c>
      <c r="E415" s="35"/>
      <c r="F415" s="210" t="s">
        <v>853</v>
      </c>
      <c r="G415" s="35"/>
      <c r="H415" s="35"/>
      <c r="I415" s="35"/>
      <c r="J415" s="35"/>
      <c r="K415" s="35"/>
      <c r="L415" s="39"/>
      <c r="M415" s="211"/>
      <c r="N415" s="212"/>
      <c r="O415" s="78"/>
      <c r="P415" s="78"/>
      <c r="Q415" s="78"/>
      <c r="R415" s="78"/>
      <c r="S415" s="78"/>
      <c r="T415" s="79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T415" s="18" t="s">
        <v>125</v>
      </c>
      <c r="AU415" s="18" t="s">
        <v>82</v>
      </c>
    </row>
    <row r="416" s="2" customFormat="1" ht="24.15" customHeight="1">
      <c r="A416" s="33"/>
      <c r="B416" s="34"/>
      <c r="C416" s="197" t="s">
        <v>854</v>
      </c>
      <c r="D416" s="197" t="s">
        <v>118</v>
      </c>
      <c r="E416" s="198" t="s">
        <v>855</v>
      </c>
      <c r="F416" s="199" t="s">
        <v>856</v>
      </c>
      <c r="G416" s="200" t="s">
        <v>352</v>
      </c>
      <c r="H416" s="201">
        <v>0.014</v>
      </c>
      <c r="I416" s="202">
        <v>286</v>
      </c>
      <c r="J416" s="202">
        <f>ROUND(I416*H416,2)</f>
        <v>4</v>
      </c>
      <c r="K416" s="199" t="s">
        <v>122</v>
      </c>
      <c r="L416" s="39"/>
      <c r="M416" s="203" t="s">
        <v>17</v>
      </c>
      <c r="N416" s="204" t="s">
        <v>43</v>
      </c>
      <c r="O416" s="205">
        <v>0</v>
      </c>
      <c r="P416" s="205">
        <f>O416*H416</f>
        <v>0</v>
      </c>
      <c r="Q416" s="205">
        <v>0</v>
      </c>
      <c r="R416" s="205">
        <f>Q416*H416</f>
        <v>0</v>
      </c>
      <c r="S416" s="205">
        <v>0</v>
      </c>
      <c r="T416" s="206">
        <f>S416*H416</f>
        <v>0</v>
      </c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R416" s="207" t="s">
        <v>139</v>
      </c>
      <c r="AT416" s="207" t="s">
        <v>118</v>
      </c>
      <c r="AU416" s="207" t="s">
        <v>82</v>
      </c>
      <c r="AY416" s="18" t="s">
        <v>115</v>
      </c>
      <c r="BE416" s="208">
        <f>IF(N416="základní",J416,0)</f>
        <v>4</v>
      </c>
      <c r="BF416" s="208">
        <f>IF(N416="snížená",J416,0)</f>
        <v>0</v>
      </c>
      <c r="BG416" s="208">
        <f>IF(N416="zákl. přenesená",J416,0)</f>
        <v>0</v>
      </c>
      <c r="BH416" s="208">
        <f>IF(N416="sníž. přenesená",J416,0)</f>
        <v>0</v>
      </c>
      <c r="BI416" s="208">
        <f>IF(N416="nulová",J416,0)</f>
        <v>0</v>
      </c>
      <c r="BJ416" s="18" t="s">
        <v>80</v>
      </c>
      <c r="BK416" s="208">
        <f>ROUND(I416*H416,2)</f>
        <v>4</v>
      </c>
      <c r="BL416" s="18" t="s">
        <v>139</v>
      </c>
      <c r="BM416" s="207" t="s">
        <v>857</v>
      </c>
    </row>
    <row r="417" s="2" customFormat="1">
      <c r="A417" s="33"/>
      <c r="B417" s="34"/>
      <c r="C417" s="35"/>
      <c r="D417" s="209" t="s">
        <v>125</v>
      </c>
      <c r="E417" s="35"/>
      <c r="F417" s="210" t="s">
        <v>858</v>
      </c>
      <c r="G417" s="35"/>
      <c r="H417" s="35"/>
      <c r="I417" s="35"/>
      <c r="J417" s="35"/>
      <c r="K417" s="35"/>
      <c r="L417" s="39"/>
      <c r="M417" s="211"/>
      <c r="N417" s="212"/>
      <c r="O417" s="78"/>
      <c r="P417" s="78"/>
      <c r="Q417" s="78"/>
      <c r="R417" s="78"/>
      <c r="S417" s="78"/>
      <c r="T417" s="79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T417" s="18" t="s">
        <v>125</v>
      </c>
      <c r="AU417" s="18" t="s">
        <v>82</v>
      </c>
    </row>
    <row r="418" s="2" customFormat="1" ht="24.15" customHeight="1">
      <c r="A418" s="33"/>
      <c r="B418" s="34"/>
      <c r="C418" s="197" t="s">
        <v>859</v>
      </c>
      <c r="D418" s="197" t="s">
        <v>118</v>
      </c>
      <c r="E418" s="198" t="s">
        <v>860</v>
      </c>
      <c r="F418" s="199" t="s">
        <v>861</v>
      </c>
      <c r="G418" s="200" t="s">
        <v>352</v>
      </c>
      <c r="H418" s="201">
        <v>12.32</v>
      </c>
      <c r="I418" s="202">
        <v>352</v>
      </c>
      <c r="J418" s="202">
        <f>ROUND(I418*H418,2)</f>
        <v>4336.6400000000003</v>
      </c>
      <c r="K418" s="199" t="s">
        <v>122</v>
      </c>
      <c r="L418" s="39"/>
      <c r="M418" s="203" t="s">
        <v>17</v>
      </c>
      <c r="N418" s="204" t="s">
        <v>43</v>
      </c>
      <c r="O418" s="205">
        <v>0</v>
      </c>
      <c r="P418" s="205">
        <f>O418*H418</f>
        <v>0</v>
      </c>
      <c r="Q418" s="205">
        <v>0</v>
      </c>
      <c r="R418" s="205">
        <f>Q418*H418</f>
        <v>0</v>
      </c>
      <c r="S418" s="205">
        <v>0</v>
      </c>
      <c r="T418" s="206">
        <f>S418*H418</f>
        <v>0</v>
      </c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R418" s="207" t="s">
        <v>139</v>
      </c>
      <c r="AT418" s="207" t="s">
        <v>118</v>
      </c>
      <c r="AU418" s="207" t="s">
        <v>82</v>
      </c>
      <c r="AY418" s="18" t="s">
        <v>115</v>
      </c>
      <c r="BE418" s="208">
        <f>IF(N418="základní",J418,0)</f>
        <v>4336.6400000000003</v>
      </c>
      <c r="BF418" s="208">
        <f>IF(N418="snížená",J418,0)</f>
        <v>0</v>
      </c>
      <c r="BG418" s="208">
        <f>IF(N418="zákl. přenesená",J418,0)</f>
        <v>0</v>
      </c>
      <c r="BH418" s="208">
        <f>IF(N418="sníž. přenesená",J418,0)</f>
        <v>0</v>
      </c>
      <c r="BI418" s="208">
        <f>IF(N418="nulová",J418,0)</f>
        <v>0</v>
      </c>
      <c r="BJ418" s="18" t="s">
        <v>80</v>
      </c>
      <c r="BK418" s="208">
        <f>ROUND(I418*H418,2)</f>
        <v>4336.6400000000003</v>
      </c>
      <c r="BL418" s="18" t="s">
        <v>139</v>
      </c>
      <c r="BM418" s="207" t="s">
        <v>862</v>
      </c>
    </row>
    <row r="419" s="2" customFormat="1">
      <c r="A419" s="33"/>
      <c r="B419" s="34"/>
      <c r="C419" s="35"/>
      <c r="D419" s="209" t="s">
        <v>125</v>
      </c>
      <c r="E419" s="35"/>
      <c r="F419" s="210" t="s">
        <v>863</v>
      </c>
      <c r="G419" s="35"/>
      <c r="H419" s="35"/>
      <c r="I419" s="35"/>
      <c r="J419" s="35"/>
      <c r="K419" s="35"/>
      <c r="L419" s="39"/>
      <c r="M419" s="211"/>
      <c r="N419" s="212"/>
      <c r="O419" s="78"/>
      <c r="P419" s="78"/>
      <c r="Q419" s="78"/>
      <c r="R419" s="78"/>
      <c r="S419" s="78"/>
      <c r="T419" s="79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T419" s="18" t="s">
        <v>125</v>
      </c>
      <c r="AU419" s="18" t="s">
        <v>82</v>
      </c>
    </row>
    <row r="420" s="2" customFormat="1" ht="24.15" customHeight="1">
      <c r="A420" s="33"/>
      <c r="B420" s="34"/>
      <c r="C420" s="197" t="s">
        <v>864</v>
      </c>
      <c r="D420" s="197" t="s">
        <v>118</v>
      </c>
      <c r="E420" s="198" t="s">
        <v>865</v>
      </c>
      <c r="F420" s="199" t="s">
        <v>866</v>
      </c>
      <c r="G420" s="200" t="s">
        <v>352</v>
      </c>
      <c r="H420" s="201">
        <v>9.5150000000000006</v>
      </c>
      <c r="I420" s="202">
        <v>536</v>
      </c>
      <c r="J420" s="202">
        <f>ROUND(I420*H420,2)</f>
        <v>5100.04</v>
      </c>
      <c r="K420" s="199" t="s">
        <v>122</v>
      </c>
      <c r="L420" s="39"/>
      <c r="M420" s="203" t="s">
        <v>17</v>
      </c>
      <c r="N420" s="204" t="s">
        <v>43</v>
      </c>
      <c r="O420" s="205">
        <v>0</v>
      </c>
      <c r="P420" s="205">
        <f>O420*H420</f>
        <v>0</v>
      </c>
      <c r="Q420" s="205">
        <v>0</v>
      </c>
      <c r="R420" s="205">
        <f>Q420*H420</f>
        <v>0</v>
      </c>
      <c r="S420" s="205">
        <v>0</v>
      </c>
      <c r="T420" s="206">
        <f>S420*H420</f>
        <v>0</v>
      </c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R420" s="207" t="s">
        <v>139</v>
      </c>
      <c r="AT420" s="207" t="s">
        <v>118</v>
      </c>
      <c r="AU420" s="207" t="s">
        <v>82</v>
      </c>
      <c r="AY420" s="18" t="s">
        <v>115</v>
      </c>
      <c r="BE420" s="208">
        <f>IF(N420="základní",J420,0)</f>
        <v>5100.04</v>
      </c>
      <c r="BF420" s="208">
        <f>IF(N420="snížená",J420,0)</f>
        <v>0</v>
      </c>
      <c r="BG420" s="208">
        <f>IF(N420="zákl. přenesená",J420,0)</f>
        <v>0</v>
      </c>
      <c r="BH420" s="208">
        <f>IF(N420="sníž. přenesená",J420,0)</f>
        <v>0</v>
      </c>
      <c r="BI420" s="208">
        <f>IF(N420="nulová",J420,0)</f>
        <v>0</v>
      </c>
      <c r="BJ420" s="18" t="s">
        <v>80</v>
      </c>
      <c r="BK420" s="208">
        <f>ROUND(I420*H420,2)</f>
        <v>5100.04</v>
      </c>
      <c r="BL420" s="18" t="s">
        <v>139</v>
      </c>
      <c r="BM420" s="207" t="s">
        <v>867</v>
      </c>
    </row>
    <row r="421" s="2" customFormat="1">
      <c r="A421" s="33"/>
      <c r="B421" s="34"/>
      <c r="C421" s="35"/>
      <c r="D421" s="209" t="s">
        <v>125</v>
      </c>
      <c r="E421" s="35"/>
      <c r="F421" s="210" t="s">
        <v>868</v>
      </c>
      <c r="G421" s="35"/>
      <c r="H421" s="35"/>
      <c r="I421" s="35"/>
      <c r="J421" s="35"/>
      <c r="K421" s="35"/>
      <c r="L421" s="39"/>
      <c r="M421" s="211"/>
      <c r="N421" s="212"/>
      <c r="O421" s="78"/>
      <c r="P421" s="78"/>
      <c r="Q421" s="78"/>
      <c r="R421" s="78"/>
      <c r="S421" s="78"/>
      <c r="T421" s="79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T421" s="18" t="s">
        <v>125</v>
      </c>
      <c r="AU421" s="18" t="s">
        <v>82</v>
      </c>
    </row>
    <row r="422" s="2" customFormat="1">
      <c r="A422" s="33"/>
      <c r="B422" s="34"/>
      <c r="C422" s="35"/>
      <c r="D422" s="213" t="s">
        <v>127</v>
      </c>
      <c r="E422" s="35"/>
      <c r="F422" s="214" t="s">
        <v>869</v>
      </c>
      <c r="G422" s="35"/>
      <c r="H422" s="35"/>
      <c r="I422" s="35"/>
      <c r="J422" s="35"/>
      <c r="K422" s="35"/>
      <c r="L422" s="39"/>
      <c r="M422" s="211"/>
      <c r="N422" s="212"/>
      <c r="O422" s="78"/>
      <c r="P422" s="78"/>
      <c r="Q422" s="78"/>
      <c r="R422" s="78"/>
      <c r="S422" s="78"/>
      <c r="T422" s="79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T422" s="18" t="s">
        <v>127</v>
      </c>
      <c r="AU422" s="18" t="s">
        <v>82</v>
      </c>
    </row>
    <row r="423" s="13" customFormat="1">
      <c r="A423" s="13"/>
      <c r="B423" s="219"/>
      <c r="C423" s="220"/>
      <c r="D423" s="213" t="s">
        <v>195</v>
      </c>
      <c r="E423" s="220"/>
      <c r="F423" s="222" t="s">
        <v>870</v>
      </c>
      <c r="G423" s="220"/>
      <c r="H423" s="223">
        <v>9.5150000000000006</v>
      </c>
      <c r="I423" s="220"/>
      <c r="J423" s="220"/>
      <c r="K423" s="220"/>
      <c r="L423" s="224"/>
      <c r="M423" s="225"/>
      <c r="N423" s="226"/>
      <c r="O423" s="226"/>
      <c r="P423" s="226"/>
      <c r="Q423" s="226"/>
      <c r="R423" s="226"/>
      <c r="S423" s="226"/>
      <c r="T423" s="227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28" t="s">
        <v>195</v>
      </c>
      <c r="AU423" s="228" t="s">
        <v>82</v>
      </c>
      <c r="AV423" s="13" t="s">
        <v>82</v>
      </c>
      <c r="AW423" s="13" t="s">
        <v>4</v>
      </c>
      <c r="AX423" s="13" t="s">
        <v>80</v>
      </c>
      <c r="AY423" s="228" t="s">
        <v>115</v>
      </c>
    </row>
    <row r="424" s="12" customFormat="1" ht="22.8" customHeight="1">
      <c r="A424" s="12"/>
      <c r="B424" s="182"/>
      <c r="C424" s="183"/>
      <c r="D424" s="184" t="s">
        <v>71</v>
      </c>
      <c r="E424" s="195" t="s">
        <v>871</v>
      </c>
      <c r="F424" s="195" t="s">
        <v>872</v>
      </c>
      <c r="G424" s="183"/>
      <c r="H424" s="183"/>
      <c r="I424" s="183"/>
      <c r="J424" s="196">
        <f>BK424</f>
        <v>24639.830000000002</v>
      </c>
      <c r="K424" s="183"/>
      <c r="L424" s="187"/>
      <c r="M424" s="188"/>
      <c r="N424" s="189"/>
      <c r="O424" s="189"/>
      <c r="P424" s="190">
        <f>SUM(P425:P426)</f>
        <v>36.636748000000004</v>
      </c>
      <c r="Q424" s="189"/>
      <c r="R424" s="190">
        <f>SUM(R425:R426)</f>
        <v>0</v>
      </c>
      <c r="S424" s="189"/>
      <c r="T424" s="191">
        <f>SUM(T425:T426)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192" t="s">
        <v>80</v>
      </c>
      <c r="AT424" s="193" t="s">
        <v>71</v>
      </c>
      <c r="AU424" s="193" t="s">
        <v>80</v>
      </c>
      <c r="AY424" s="192" t="s">
        <v>115</v>
      </c>
      <c r="BK424" s="194">
        <f>SUM(BK425:BK426)</f>
        <v>24639.830000000002</v>
      </c>
    </row>
    <row r="425" s="2" customFormat="1" ht="24.15" customHeight="1">
      <c r="A425" s="33"/>
      <c r="B425" s="34"/>
      <c r="C425" s="197" t="s">
        <v>873</v>
      </c>
      <c r="D425" s="197" t="s">
        <v>118</v>
      </c>
      <c r="E425" s="198" t="s">
        <v>874</v>
      </c>
      <c r="F425" s="199" t="s">
        <v>875</v>
      </c>
      <c r="G425" s="200" t="s">
        <v>352</v>
      </c>
      <c r="H425" s="201">
        <v>92.284000000000006</v>
      </c>
      <c r="I425" s="202">
        <v>267</v>
      </c>
      <c r="J425" s="202">
        <f>ROUND(I425*H425,2)</f>
        <v>24639.830000000002</v>
      </c>
      <c r="K425" s="199" t="s">
        <v>122</v>
      </c>
      <c r="L425" s="39"/>
      <c r="M425" s="203" t="s">
        <v>17</v>
      </c>
      <c r="N425" s="204" t="s">
        <v>43</v>
      </c>
      <c r="O425" s="205">
        <v>0.39700000000000002</v>
      </c>
      <c r="P425" s="205">
        <f>O425*H425</f>
        <v>36.636748000000004</v>
      </c>
      <c r="Q425" s="205">
        <v>0</v>
      </c>
      <c r="R425" s="205">
        <f>Q425*H425</f>
        <v>0</v>
      </c>
      <c r="S425" s="205">
        <v>0</v>
      </c>
      <c r="T425" s="206">
        <f>S425*H425</f>
        <v>0</v>
      </c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R425" s="207" t="s">
        <v>139</v>
      </c>
      <c r="AT425" s="207" t="s">
        <v>118</v>
      </c>
      <c r="AU425" s="207" t="s">
        <v>82</v>
      </c>
      <c r="AY425" s="18" t="s">
        <v>115</v>
      </c>
      <c r="BE425" s="208">
        <f>IF(N425="základní",J425,0)</f>
        <v>24639.830000000002</v>
      </c>
      <c r="BF425" s="208">
        <f>IF(N425="snížená",J425,0)</f>
        <v>0</v>
      </c>
      <c r="BG425" s="208">
        <f>IF(N425="zákl. přenesená",J425,0)</f>
        <v>0</v>
      </c>
      <c r="BH425" s="208">
        <f>IF(N425="sníž. přenesená",J425,0)</f>
        <v>0</v>
      </c>
      <c r="BI425" s="208">
        <f>IF(N425="nulová",J425,0)</f>
        <v>0</v>
      </c>
      <c r="BJ425" s="18" t="s">
        <v>80</v>
      </c>
      <c r="BK425" s="208">
        <f>ROUND(I425*H425,2)</f>
        <v>24639.830000000002</v>
      </c>
      <c r="BL425" s="18" t="s">
        <v>139</v>
      </c>
      <c r="BM425" s="207" t="s">
        <v>876</v>
      </c>
    </row>
    <row r="426" s="2" customFormat="1">
      <c r="A426" s="33"/>
      <c r="B426" s="34"/>
      <c r="C426" s="35"/>
      <c r="D426" s="209" t="s">
        <v>125</v>
      </c>
      <c r="E426" s="35"/>
      <c r="F426" s="210" t="s">
        <v>877</v>
      </c>
      <c r="G426" s="35"/>
      <c r="H426" s="35"/>
      <c r="I426" s="35"/>
      <c r="J426" s="35"/>
      <c r="K426" s="35"/>
      <c r="L426" s="39"/>
      <c r="M426" s="211"/>
      <c r="N426" s="212"/>
      <c r="O426" s="78"/>
      <c r="P426" s="78"/>
      <c r="Q426" s="78"/>
      <c r="R426" s="78"/>
      <c r="S426" s="78"/>
      <c r="T426" s="79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T426" s="18" t="s">
        <v>125</v>
      </c>
      <c r="AU426" s="18" t="s">
        <v>82</v>
      </c>
    </row>
    <row r="427" s="12" customFormat="1" ht="25.92" customHeight="1">
      <c r="A427" s="12"/>
      <c r="B427" s="182"/>
      <c r="C427" s="183"/>
      <c r="D427" s="184" t="s">
        <v>71</v>
      </c>
      <c r="E427" s="185" t="s">
        <v>878</v>
      </c>
      <c r="F427" s="185" t="s">
        <v>879</v>
      </c>
      <c r="G427" s="183"/>
      <c r="H427" s="183"/>
      <c r="I427" s="183"/>
      <c r="J427" s="186">
        <f>BK427</f>
        <v>48331.899999999994</v>
      </c>
      <c r="K427" s="183"/>
      <c r="L427" s="187"/>
      <c r="M427" s="188"/>
      <c r="N427" s="189"/>
      <c r="O427" s="189"/>
      <c r="P427" s="190">
        <f>P428</f>
        <v>16.550274000000002</v>
      </c>
      <c r="Q427" s="189"/>
      <c r="R427" s="190">
        <f>R428</f>
        <v>0.17669576000000004</v>
      </c>
      <c r="S427" s="189"/>
      <c r="T427" s="191">
        <f>T428</f>
        <v>0</v>
      </c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R427" s="192" t="s">
        <v>82</v>
      </c>
      <c r="AT427" s="193" t="s">
        <v>71</v>
      </c>
      <c r="AU427" s="193" t="s">
        <v>72</v>
      </c>
      <c r="AY427" s="192" t="s">
        <v>115</v>
      </c>
      <c r="BK427" s="194">
        <f>BK428</f>
        <v>48331.899999999994</v>
      </c>
    </row>
    <row r="428" s="12" customFormat="1" ht="22.8" customHeight="1">
      <c r="A428" s="12"/>
      <c r="B428" s="182"/>
      <c r="C428" s="183"/>
      <c r="D428" s="184" t="s">
        <v>71</v>
      </c>
      <c r="E428" s="195" t="s">
        <v>880</v>
      </c>
      <c r="F428" s="195" t="s">
        <v>881</v>
      </c>
      <c r="G428" s="183"/>
      <c r="H428" s="183"/>
      <c r="I428" s="183"/>
      <c r="J428" s="196">
        <f>BK428</f>
        <v>48331.899999999994</v>
      </c>
      <c r="K428" s="183"/>
      <c r="L428" s="187"/>
      <c r="M428" s="188"/>
      <c r="N428" s="189"/>
      <c r="O428" s="189"/>
      <c r="P428" s="190">
        <f>SUM(P429:P438)</f>
        <v>16.550274000000002</v>
      </c>
      <c r="Q428" s="189"/>
      <c r="R428" s="190">
        <f>SUM(R429:R438)</f>
        <v>0.17669576000000004</v>
      </c>
      <c r="S428" s="189"/>
      <c r="T428" s="191">
        <f>SUM(T429:T438)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192" t="s">
        <v>82</v>
      </c>
      <c r="AT428" s="193" t="s">
        <v>71</v>
      </c>
      <c r="AU428" s="193" t="s">
        <v>80</v>
      </c>
      <c r="AY428" s="192" t="s">
        <v>115</v>
      </c>
      <c r="BK428" s="194">
        <f>SUM(BK429:BK438)</f>
        <v>48331.899999999994</v>
      </c>
    </row>
    <row r="429" s="2" customFormat="1" ht="21.75" customHeight="1">
      <c r="A429" s="33"/>
      <c r="B429" s="34"/>
      <c r="C429" s="197" t="s">
        <v>882</v>
      </c>
      <c r="D429" s="197" t="s">
        <v>118</v>
      </c>
      <c r="E429" s="198" t="s">
        <v>883</v>
      </c>
      <c r="F429" s="199" t="s">
        <v>884</v>
      </c>
      <c r="G429" s="200" t="s">
        <v>182</v>
      </c>
      <c r="H429" s="201">
        <v>78.719999999999999</v>
      </c>
      <c r="I429" s="202">
        <v>107</v>
      </c>
      <c r="J429" s="202">
        <f>ROUND(I429*H429,2)</f>
        <v>8423.0400000000009</v>
      </c>
      <c r="K429" s="199" t="s">
        <v>122</v>
      </c>
      <c r="L429" s="39"/>
      <c r="M429" s="203" t="s">
        <v>17</v>
      </c>
      <c r="N429" s="204" t="s">
        <v>43</v>
      </c>
      <c r="O429" s="205">
        <v>0.13700000000000001</v>
      </c>
      <c r="P429" s="205">
        <f>O429*H429</f>
        <v>10.784640000000001</v>
      </c>
      <c r="Q429" s="205">
        <v>6.0000000000000002E-05</v>
      </c>
      <c r="R429" s="205">
        <f>Q429*H429</f>
        <v>0.0047232000000000003</v>
      </c>
      <c r="S429" s="205">
        <v>0</v>
      </c>
      <c r="T429" s="206">
        <f>S429*H429</f>
        <v>0</v>
      </c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R429" s="207" t="s">
        <v>237</v>
      </c>
      <c r="AT429" s="207" t="s">
        <v>118</v>
      </c>
      <c r="AU429" s="207" t="s">
        <v>82</v>
      </c>
      <c r="AY429" s="18" t="s">
        <v>115</v>
      </c>
      <c r="BE429" s="208">
        <f>IF(N429="základní",J429,0)</f>
        <v>8423.0400000000009</v>
      </c>
      <c r="BF429" s="208">
        <f>IF(N429="snížená",J429,0)</f>
        <v>0</v>
      </c>
      <c r="BG429" s="208">
        <f>IF(N429="zákl. přenesená",J429,0)</f>
        <v>0</v>
      </c>
      <c r="BH429" s="208">
        <f>IF(N429="sníž. přenesená",J429,0)</f>
        <v>0</v>
      </c>
      <c r="BI429" s="208">
        <f>IF(N429="nulová",J429,0)</f>
        <v>0</v>
      </c>
      <c r="BJ429" s="18" t="s">
        <v>80</v>
      </c>
      <c r="BK429" s="208">
        <f>ROUND(I429*H429,2)</f>
        <v>8423.0400000000009</v>
      </c>
      <c r="BL429" s="18" t="s">
        <v>237</v>
      </c>
      <c r="BM429" s="207" t="s">
        <v>885</v>
      </c>
    </row>
    <row r="430" s="2" customFormat="1">
      <c r="A430" s="33"/>
      <c r="B430" s="34"/>
      <c r="C430" s="35"/>
      <c r="D430" s="209" t="s">
        <v>125</v>
      </c>
      <c r="E430" s="35"/>
      <c r="F430" s="210" t="s">
        <v>886</v>
      </c>
      <c r="G430" s="35"/>
      <c r="H430" s="35"/>
      <c r="I430" s="35"/>
      <c r="J430" s="35"/>
      <c r="K430" s="35"/>
      <c r="L430" s="39"/>
      <c r="M430" s="211"/>
      <c r="N430" s="212"/>
      <c r="O430" s="78"/>
      <c r="P430" s="78"/>
      <c r="Q430" s="78"/>
      <c r="R430" s="78"/>
      <c r="S430" s="78"/>
      <c r="T430" s="79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T430" s="18" t="s">
        <v>125</v>
      </c>
      <c r="AU430" s="18" t="s">
        <v>82</v>
      </c>
    </row>
    <row r="431" s="13" customFormat="1">
      <c r="A431" s="13"/>
      <c r="B431" s="219"/>
      <c r="C431" s="220"/>
      <c r="D431" s="213" t="s">
        <v>195</v>
      </c>
      <c r="E431" s="221" t="s">
        <v>17</v>
      </c>
      <c r="F431" s="222" t="s">
        <v>887</v>
      </c>
      <c r="G431" s="220"/>
      <c r="H431" s="223">
        <v>78.719999999999999</v>
      </c>
      <c r="I431" s="220"/>
      <c r="J431" s="220"/>
      <c r="K431" s="220"/>
      <c r="L431" s="224"/>
      <c r="M431" s="225"/>
      <c r="N431" s="226"/>
      <c r="O431" s="226"/>
      <c r="P431" s="226"/>
      <c r="Q431" s="226"/>
      <c r="R431" s="226"/>
      <c r="S431" s="226"/>
      <c r="T431" s="227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28" t="s">
        <v>195</v>
      </c>
      <c r="AU431" s="228" t="s">
        <v>82</v>
      </c>
      <c r="AV431" s="13" t="s">
        <v>82</v>
      </c>
      <c r="AW431" s="13" t="s">
        <v>34</v>
      </c>
      <c r="AX431" s="13" t="s">
        <v>80</v>
      </c>
      <c r="AY431" s="228" t="s">
        <v>115</v>
      </c>
    </row>
    <row r="432" s="2" customFormat="1" ht="16.5" customHeight="1">
      <c r="A432" s="33"/>
      <c r="B432" s="34"/>
      <c r="C432" s="239" t="s">
        <v>888</v>
      </c>
      <c r="D432" s="239" t="s">
        <v>364</v>
      </c>
      <c r="E432" s="240" t="s">
        <v>889</v>
      </c>
      <c r="F432" s="241" t="s">
        <v>890</v>
      </c>
      <c r="G432" s="242" t="s">
        <v>182</v>
      </c>
      <c r="H432" s="243">
        <v>96.117000000000004</v>
      </c>
      <c r="I432" s="244">
        <v>324</v>
      </c>
      <c r="J432" s="244">
        <f>ROUND(I432*H432,2)</f>
        <v>31141.91</v>
      </c>
      <c r="K432" s="241" t="s">
        <v>122</v>
      </c>
      <c r="L432" s="245"/>
      <c r="M432" s="246" t="s">
        <v>17</v>
      </c>
      <c r="N432" s="247" t="s">
        <v>43</v>
      </c>
      <c r="O432" s="205">
        <v>0</v>
      </c>
      <c r="P432" s="205">
        <f>O432*H432</f>
        <v>0</v>
      </c>
      <c r="Q432" s="205">
        <v>0.0016800000000000001</v>
      </c>
      <c r="R432" s="205">
        <f>Q432*H432</f>
        <v>0.16147656000000002</v>
      </c>
      <c r="S432" s="205">
        <v>0</v>
      </c>
      <c r="T432" s="206">
        <f>S432*H432</f>
        <v>0</v>
      </c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R432" s="207" t="s">
        <v>522</v>
      </c>
      <c r="AT432" s="207" t="s">
        <v>364</v>
      </c>
      <c r="AU432" s="207" t="s">
        <v>82</v>
      </c>
      <c r="AY432" s="18" t="s">
        <v>115</v>
      </c>
      <c r="BE432" s="208">
        <f>IF(N432="základní",J432,0)</f>
        <v>31141.91</v>
      </c>
      <c r="BF432" s="208">
        <f>IF(N432="snížená",J432,0)</f>
        <v>0</v>
      </c>
      <c r="BG432" s="208">
        <f>IF(N432="zákl. přenesená",J432,0)</f>
        <v>0</v>
      </c>
      <c r="BH432" s="208">
        <f>IF(N432="sníž. přenesená",J432,0)</f>
        <v>0</v>
      </c>
      <c r="BI432" s="208">
        <f>IF(N432="nulová",J432,0)</f>
        <v>0</v>
      </c>
      <c r="BJ432" s="18" t="s">
        <v>80</v>
      </c>
      <c r="BK432" s="208">
        <f>ROUND(I432*H432,2)</f>
        <v>31141.91</v>
      </c>
      <c r="BL432" s="18" t="s">
        <v>237</v>
      </c>
      <c r="BM432" s="207" t="s">
        <v>891</v>
      </c>
    </row>
    <row r="433" s="13" customFormat="1">
      <c r="A433" s="13"/>
      <c r="B433" s="219"/>
      <c r="C433" s="220"/>
      <c r="D433" s="213" t="s">
        <v>195</v>
      </c>
      <c r="E433" s="220"/>
      <c r="F433" s="222" t="s">
        <v>892</v>
      </c>
      <c r="G433" s="220"/>
      <c r="H433" s="223">
        <v>96.117000000000004</v>
      </c>
      <c r="I433" s="220"/>
      <c r="J433" s="220"/>
      <c r="K433" s="220"/>
      <c r="L433" s="224"/>
      <c r="M433" s="225"/>
      <c r="N433" s="226"/>
      <c r="O433" s="226"/>
      <c r="P433" s="226"/>
      <c r="Q433" s="226"/>
      <c r="R433" s="226"/>
      <c r="S433" s="226"/>
      <c r="T433" s="227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28" t="s">
        <v>195</v>
      </c>
      <c r="AU433" s="228" t="s">
        <v>82</v>
      </c>
      <c r="AV433" s="13" t="s">
        <v>82</v>
      </c>
      <c r="AW433" s="13" t="s">
        <v>4</v>
      </c>
      <c r="AX433" s="13" t="s">
        <v>80</v>
      </c>
      <c r="AY433" s="228" t="s">
        <v>115</v>
      </c>
    </row>
    <row r="434" s="2" customFormat="1" ht="21.75" customHeight="1">
      <c r="A434" s="33"/>
      <c r="B434" s="34"/>
      <c r="C434" s="197" t="s">
        <v>893</v>
      </c>
      <c r="D434" s="197" t="s">
        <v>118</v>
      </c>
      <c r="E434" s="198" t="s">
        <v>894</v>
      </c>
      <c r="F434" s="199" t="s">
        <v>895</v>
      </c>
      <c r="G434" s="200" t="s">
        <v>214</v>
      </c>
      <c r="H434" s="201">
        <v>65.599999999999994</v>
      </c>
      <c r="I434" s="202">
        <v>130</v>
      </c>
      <c r="J434" s="202">
        <f>ROUND(I434*H434,2)</f>
        <v>8528</v>
      </c>
      <c r="K434" s="199" t="s">
        <v>122</v>
      </c>
      <c r="L434" s="39"/>
      <c r="M434" s="203" t="s">
        <v>17</v>
      </c>
      <c r="N434" s="204" t="s">
        <v>43</v>
      </c>
      <c r="O434" s="205">
        <v>0.084000000000000005</v>
      </c>
      <c r="P434" s="205">
        <f>O434*H434</f>
        <v>5.5103999999999997</v>
      </c>
      <c r="Q434" s="205">
        <v>0.00016000000000000001</v>
      </c>
      <c r="R434" s="205">
        <f>Q434*H434</f>
        <v>0.010496</v>
      </c>
      <c r="S434" s="205">
        <v>0</v>
      </c>
      <c r="T434" s="206">
        <f>S434*H434</f>
        <v>0</v>
      </c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R434" s="207" t="s">
        <v>237</v>
      </c>
      <c r="AT434" s="207" t="s">
        <v>118</v>
      </c>
      <c r="AU434" s="207" t="s">
        <v>82</v>
      </c>
      <c r="AY434" s="18" t="s">
        <v>115</v>
      </c>
      <c r="BE434" s="208">
        <f>IF(N434="základní",J434,0)</f>
        <v>8528</v>
      </c>
      <c r="BF434" s="208">
        <f>IF(N434="snížená",J434,0)</f>
        <v>0</v>
      </c>
      <c r="BG434" s="208">
        <f>IF(N434="zákl. přenesená",J434,0)</f>
        <v>0</v>
      </c>
      <c r="BH434" s="208">
        <f>IF(N434="sníž. přenesená",J434,0)</f>
        <v>0</v>
      </c>
      <c r="BI434" s="208">
        <f>IF(N434="nulová",J434,0)</f>
        <v>0</v>
      </c>
      <c r="BJ434" s="18" t="s">
        <v>80</v>
      </c>
      <c r="BK434" s="208">
        <f>ROUND(I434*H434,2)</f>
        <v>8528</v>
      </c>
      <c r="BL434" s="18" t="s">
        <v>237</v>
      </c>
      <c r="BM434" s="207" t="s">
        <v>896</v>
      </c>
    </row>
    <row r="435" s="2" customFormat="1">
      <c r="A435" s="33"/>
      <c r="B435" s="34"/>
      <c r="C435" s="35"/>
      <c r="D435" s="209" t="s">
        <v>125</v>
      </c>
      <c r="E435" s="35"/>
      <c r="F435" s="210" t="s">
        <v>897</v>
      </c>
      <c r="G435" s="35"/>
      <c r="H435" s="35"/>
      <c r="I435" s="35"/>
      <c r="J435" s="35"/>
      <c r="K435" s="35"/>
      <c r="L435" s="39"/>
      <c r="M435" s="211"/>
      <c r="N435" s="212"/>
      <c r="O435" s="78"/>
      <c r="P435" s="78"/>
      <c r="Q435" s="78"/>
      <c r="R435" s="78"/>
      <c r="S435" s="78"/>
      <c r="T435" s="79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T435" s="18" t="s">
        <v>125</v>
      </c>
      <c r="AU435" s="18" t="s">
        <v>82</v>
      </c>
    </row>
    <row r="436" s="13" customFormat="1">
      <c r="A436" s="13"/>
      <c r="B436" s="219"/>
      <c r="C436" s="220"/>
      <c r="D436" s="213" t="s">
        <v>195</v>
      </c>
      <c r="E436" s="221" t="s">
        <v>17</v>
      </c>
      <c r="F436" s="222" t="s">
        <v>898</v>
      </c>
      <c r="G436" s="220"/>
      <c r="H436" s="223">
        <v>65.599999999999994</v>
      </c>
      <c r="I436" s="220"/>
      <c r="J436" s="220"/>
      <c r="K436" s="220"/>
      <c r="L436" s="224"/>
      <c r="M436" s="225"/>
      <c r="N436" s="226"/>
      <c r="O436" s="226"/>
      <c r="P436" s="226"/>
      <c r="Q436" s="226"/>
      <c r="R436" s="226"/>
      <c r="S436" s="226"/>
      <c r="T436" s="227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28" t="s">
        <v>195</v>
      </c>
      <c r="AU436" s="228" t="s">
        <v>82</v>
      </c>
      <c r="AV436" s="13" t="s">
        <v>82</v>
      </c>
      <c r="AW436" s="13" t="s">
        <v>34</v>
      </c>
      <c r="AX436" s="13" t="s">
        <v>80</v>
      </c>
      <c r="AY436" s="228" t="s">
        <v>115</v>
      </c>
    </row>
    <row r="437" s="2" customFormat="1" ht="24.15" customHeight="1">
      <c r="A437" s="33"/>
      <c r="B437" s="34"/>
      <c r="C437" s="197" t="s">
        <v>899</v>
      </c>
      <c r="D437" s="197" t="s">
        <v>118</v>
      </c>
      <c r="E437" s="198" t="s">
        <v>900</v>
      </c>
      <c r="F437" s="199" t="s">
        <v>901</v>
      </c>
      <c r="G437" s="200" t="s">
        <v>352</v>
      </c>
      <c r="H437" s="201">
        <v>0.17699999999999999</v>
      </c>
      <c r="I437" s="202">
        <v>1350</v>
      </c>
      <c r="J437" s="202">
        <f>ROUND(I437*H437,2)</f>
        <v>238.94999999999999</v>
      </c>
      <c r="K437" s="199" t="s">
        <v>122</v>
      </c>
      <c r="L437" s="39"/>
      <c r="M437" s="203" t="s">
        <v>17</v>
      </c>
      <c r="N437" s="204" t="s">
        <v>43</v>
      </c>
      <c r="O437" s="205">
        <v>1.442</v>
      </c>
      <c r="P437" s="205">
        <f>O437*H437</f>
        <v>0.25523399999999996</v>
      </c>
      <c r="Q437" s="205">
        <v>0</v>
      </c>
      <c r="R437" s="205">
        <f>Q437*H437</f>
        <v>0</v>
      </c>
      <c r="S437" s="205">
        <v>0</v>
      </c>
      <c r="T437" s="206">
        <f>S437*H437</f>
        <v>0</v>
      </c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R437" s="207" t="s">
        <v>237</v>
      </c>
      <c r="AT437" s="207" t="s">
        <v>118</v>
      </c>
      <c r="AU437" s="207" t="s">
        <v>82</v>
      </c>
      <c r="AY437" s="18" t="s">
        <v>115</v>
      </c>
      <c r="BE437" s="208">
        <f>IF(N437="základní",J437,0)</f>
        <v>238.94999999999999</v>
      </c>
      <c r="BF437" s="208">
        <f>IF(N437="snížená",J437,0)</f>
        <v>0</v>
      </c>
      <c r="BG437" s="208">
        <f>IF(N437="zákl. přenesená",J437,0)</f>
        <v>0</v>
      </c>
      <c r="BH437" s="208">
        <f>IF(N437="sníž. přenesená",J437,0)</f>
        <v>0</v>
      </c>
      <c r="BI437" s="208">
        <f>IF(N437="nulová",J437,0)</f>
        <v>0</v>
      </c>
      <c r="BJ437" s="18" t="s">
        <v>80</v>
      </c>
      <c r="BK437" s="208">
        <f>ROUND(I437*H437,2)</f>
        <v>238.94999999999999</v>
      </c>
      <c r="BL437" s="18" t="s">
        <v>237</v>
      </c>
      <c r="BM437" s="207" t="s">
        <v>902</v>
      </c>
    </row>
    <row r="438" s="2" customFormat="1">
      <c r="A438" s="33"/>
      <c r="B438" s="34"/>
      <c r="C438" s="35"/>
      <c r="D438" s="209" t="s">
        <v>125</v>
      </c>
      <c r="E438" s="35"/>
      <c r="F438" s="210" t="s">
        <v>903</v>
      </c>
      <c r="G438" s="35"/>
      <c r="H438" s="35"/>
      <c r="I438" s="35"/>
      <c r="J438" s="35"/>
      <c r="K438" s="35"/>
      <c r="L438" s="39"/>
      <c r="M438" s="215"/>
      <c r="N438" s="216"/>
      <c r="O438" s="217"/>
      <c r="P438" s="217"/>
      <c r="Q438" s="217"/>
      <c r="R438" s="217"/>
      <c r="S438" s="217"/>
      <c r="T438" s="218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T438" s="18" t="s">
        <v>125</v>
      </c>
      <c r="AU438" s="18" t="s">
        <v>82</v>
      </c>
    </row>
    <row r="439" s="2" customFormat="1" ht="6.96" customHeight="1">
      <c r="A439" s="33"/>
      <c r="B439" s="53"/>
      <c r="C439" s="54"/>
      <c r="D439" s="54"/>
      <c r="E439" s="54"/>
      <c r="F439" s="54"/>
      <c r="G439" s="54"/>
      <c r="H439" s="54"/>
      <c r="I439" s="54"/>
      <c r="J439" s="54"/>
      <c r="K439" s="54"/>
      <c r="L439" s="39"/>
      <c r="M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</row>
  </sheetData>
  <sheetProtection sheet="1" autoFilter="0" formatColumns="0" formatRows="0" objects="1" scenarios="1" spinCount="100000" saltValue="pdN74yzlz4/4x3u4RBzvW4snajqXWyEvihl2vWQyHMWUnxmWFmQebeD0gtcMwpIZM0I/QoCLVbkqQyRrpxN6PQ==" hashValue="U887OR912kxnV1YZaZvT1z7GIqMSh1DJhTC8rqwSMfGomgPGtCPNQCswCNqVGrYhdvdKMXn9f84nappvxdgO8A==" algorithmName="SHA-512" password="D8BF"/>
  <autoFilter ref="C91:K438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6_01/113107323"/>
    <hyperlink ref="F98" r:id="rId2" display="https://podminky.urs.cz/item/CS_URS_2026_01/113107342"/>
    <hyperlink ref="F100" r:id="rId3" display="https://podminky.urs.cz/item/CS_URS_2026_01/113154523"/>
    <hyperlink ref="F103" r:id="rId4" display="https://podminky.urs.cz/item/CS_URS_2026_01/115101201"/>
    <hyperlink ref="F106" r:id="rId5" display="https://podminky.urs.cz/item/CS_URS_2026_01/115101301"/>
    <hyperlink ref="F109" r:id="rId6" display="https://podminky.urs.cz/item/CS_URS_2026_01/119001421"/>
    <hyperlink ref="F112" r:id="rId7" display="https://podminky.urs.cz/item/CS_URS_2026_01/121151103"/>
    <hyperlink ref="F114" r:id="rId8" display="https://podminky.urs.cz/item/CS_URS_2026_01/122151104"/>
    <hyperlink ref="F117" r:id="rId9" display="https://podminky.urs.cz/item/CS_URS_2026_01/122251104"/>
    <hyperlink ref="F119" r:id="rId10" display="https://podminky.urs.cz/item/CS_URS_2026_01/129951121"/>
    <hyperlink ref="F122" r:id="rId11" display="https://podminky.urs.cz/item/CS_URS_2026_01/132151104"/>
    <hyperlink ref="F127" r:id="rId12" display="https://podminky.urs.cz/item/CS_URS_2026_01/132151254"/>
    <hyperlink ref="F130" r:id="rId13" display="https://podminky.urs.cz/item/CS_URS_2026_01/132154204"/>
    <hyperlink ref="F133" r:id="rId14" display="https://podminky.urs.cz/item/CS_URS_2026_01/132251104"/>
    <hyperlink ref="F138" r:id="rId15" display="https://podminky.urs.cz/item/CS_URS_2026_01/132251254"/>
    <hyperlink ref="F141" r:id="rId16" display="https://podminky.urs.cz/item/CS_URS_2026_01/132254204"/>
    <hyperlink ref="F144" r:id="rId17" display="https://podminky.urs.cz/item/CS_URS_2026_01/132351254"/>
    <hyperlink ref="F147" r:id="rId18" display="https://podminky.urs.cz/item/CS_URS_2026_01/132354204"/>
    <hyperlink ref="F150" r:id="rId19" display="https://podminky.urs.cz/item/CS_URS_2026_01/139001101"/>
    <hyperlink ref="F153" r:id="rId20" display="https://podminky.urs.cz/item/CS_URS_2026_01/151101101"/>
    <hyperlink ref="F156" r:id="rId21" display="https://podminky.urs.cz/item/CS_URS_2026_01/151101111"/>
    <hyperlink ref="F158" r:id="rId22" display="https://podminky.urs.cz/item/CS_URS_2026_01/162751117"/>
    <hyperlink ref="F165" r:id="rId23" display="https://podminky.urs.cz/item/CS_URS_2026_01/162751119"/>
    <hyperlink ref="F168" r:id="rId24" display="https://podminky.urs.cz/item/CS_URS_2026_01/162751137"/>
    <hyperlink ref="F171" r:id="rId25" display="https://podminky.urs.cz/item/CS_URS_2026_01/162751139"/>
    <hyperlink ref="F174" r:id="rId26" display="https://podminky.urs.cz/item/CS_URS_2026_01/167151101"/>
    <hyperlink ref="F176" r:id="rId27" display="https://podminky.urs.cz/item/CS_URS_2026_01/167151102"/>
    <hyperlink ref="F178" r:id="rId28" display="https://podminky.urs.cz/item/CS_URS_2026_01/171201201"/>
    <hyperlink ref="F181" r:id="rId29" display="https://podminky.urs.cz/item/CS_URS_2026_01/171201231"/>
    <hyperlink ref="F184" r:id="rId30" display="https://podminky.urs.cz/item/CS_URS_2026_01/174101101"/>
    <hyperlink ref="F193" r:id="rId31" display="https://podminky.urs.cz/item/CS_URS_2026_01/175151101"/>
    <hyperlink ref="F198" r:id="rId32" display="https://podminky.urs.cz/item/CS_URS_2026_01/181351003"/>
    <hyperlink ref="F201" r:id="rId33" display="https://podminky.urs.cz/item/CS_URS_2026_01/181411131"/>
    <hyperlink ref="F205" r:id="rId34" display="https://podminky.urs.cz/item/CS_URS_2026_01/181411133"/>
    <hyperlink ref="F209" r:id="rId35" display="https://podminky.urs.cz/item/CS_URS_2026_01/181951112"/>
    <hyperlink ref="F212" r:id="rId36" display="https://podminky.urs.cz/item/CS_URS_2026_01/182351023"/>
    <hyperlink ref="F215" r:id="rId37" display="https://podminky.urs.cz/item/CS_URS_2026_01/211531111"/>
    <hyperlink ref="F218" r:id="rId38" display="https://podminky.urs.cz/item/CS_URS_2026_01/212752102"/>
    <hyperlink ref="F222" r:id="rId39" display="https://podminky.urs.cz/item/CS_URS_2026_01/358315114"/>
    <hyperlink ref="F224" r:id="rId40" display="https://podminky.urs.cz/item/CS_URS_2026_01/359901111"/>
    <hyperlink ref="F227" r:id="rId41" display="https://podminky.urs.cz/item/CS_URS_2026_01/359901211"/>
    <hyperlink ref="F230" r:id="rId42" display="https://podminky.urs.cz/item/CS_URS_2026_01/359901212"/>
    <hyperlink ref="F234" r:id="rId43" display="https://podminky.urs.cz/item/CS_URS_2026_01/451573111"/>
    <hyperlink ref="F238" r:id="rId44" display="https://podminky.urs.cz/item/CS_URS_2026_01/564851011"/>
    <hyperlink ref="F241" r:id="rId45" display="https://podminky.urs.cz/item/CS_URS_2026_01/565155001"/>
    <hyperlink ref="F243" r:id="rId46" display="https://podminky.urs.cz/item/CS_URS_2026_01/573111111"/>
    <hyperlink ref="F245" r:id="rId47" display="https://podminky.urs.cz/item/CS_URS_2026_01/573211107"/>
    <hyperlink ref="F247" r:id="rId48" display="https://podminky.urs.cz/item/CS_URS_2026_01/577144011"/>
    <hyperlink ref="F249" r:id="rId49" display="https://podminky.urs.cz/item/CS_URS_2026_01/596211110"/>
    <hyperlink ref="F254" r:id="rId50" display="https://podminky.urs.cz/item/CS_URS_2026_01/637121111"/>
    <hyperlink ref="F258" r:id="rId51" display="https://podminky.urs.cz/item/CS_URS_2026_01/721170976"/>
    <hyperlink ref="F260" r:id="rId52" display="https://podminky.urs.cz/item/CS_URS_2026_01/871263121"/>
    <hyperlink ref="F264" r:id="rId53" display="https://podminky.urs.cz/item/CS_URS_2026_01/871313121"/>
    <hyperlink ref="F269" r:id="rId54" display="https://podminky.urs.cz/item/CS_URS_2026_01/871353121"/>
    <hyperlink ref="F274" r:id="rId55" display="https://podminky.urs.cz/item/CS_URS_2026_01/877260310"/>
    <hyperlink ref="F282" r:id="rId56" display="https://podminky.urs.cz/item/CS_URS_2026_01/877310310"/>
    <hyperlink ref="F292" r:id="rId57" display="https://podminky.urs.cz/item/CS_URS_2026_01/877310320"/>
    <hyperlink ref="F300" r:id="rId58" display="https://podminky.urs.cz/item/CS_URS_2026_01/877310330"/>
    <hyperlink ref="F305" r:id="rId59" display="https://podminky.urs.cz/item/CS_URS_2026_01/877350310"/>
    <hyperlink ref="F310" r:id="rId60" display="https://podminky.urs.cz/item/CS_URS_2026_01/877350320"/>
    <hyperlink ref="F316" r:id="rId61" display="https://podminky.urs.cz/item/CS_URS_2026_01/895941342"/>
    <hyperlink ref="F320" r:id="rId62" display="https://podminky.urs.cz/item/CS_URS_2026_01/895941351"/>
    <hyperlink ref="F324" r:id="rId63" display="https://podminky.urs.cz/item/CS_URS_2026_01/895941362"/>
    <hyperlink ref="F328" r:id="rId64" display="https://podminky.urs.cz/item/CS_URS_2026_01/895941367"/>
    <hyperlink ref="F334" r:id="rId65" display="https://podminky.urs.cz/item/CS_URS_2026_01/899204112"/>
    <hyperlink ref="F340" r:id="rId66" display="https://podminky.urs.cz/item/CS_URS_2026_01/721241103"/>
    <hyperlink ref="F342" r:id="rId67" display="https://podminky.urs.cz/item/CS_URS_2026_01/899722113"/>
    <hyperlink ref="F346" r:id="rId68" display="https://podminky.urs.cz/item/CS_URS_2026_01/916131213"/>
    <hyperlink ref="F352" r:id="rId69" display="https://podminky.urs.cz/item/CS_URS_2026_01/916231213"/>
    <hyperlink ref="F360" r:id="rId70" display="https://podminky.urs.cz/item/CS_URS_2026_01/919732211"/>
    <hyperlink ref="F363" r:id="rId71" display="https://podminky.urs.cz/item/CS_URS_2026_01/919735112"/>
    <hyperlink ref="F366" r:id="rId72" display="https://podminky.urs.cz/item/CS_URS_2026_01/935112211"/>
    <hyperlink ref="F372" r:id="rId73" display="https://podminky.urs.cz/item/CS_URS_2026_01/935113111"/>
    <hyperlink ref="F388" r:id="rId74" display="https://podminky.urs.cz/item/CS_URS_2026_01/935923216"/>
    <hyperlink ref="F393" r:id="rId75" display="https://podminky.urs.cz/item/CS_URS_2026_01/966008212"/>
    <hyperlink ref="F395" r:id="rId76" display="https://podminky.urs.cz/item/CS_URS_2026_01/977151124"/>
    <hyperlink ref="F406" r:id="rId77" display="https://podminky.urs.cz/item/CS_URS_2026_01/997013501"/>
    <hyperlink ref="F408" r:id="rId78" display="https://podminky.urs.cz/item/CS_URS_2026_01/997013509"/>
    <hyperlink ref="F411" r:id="rId79" display="https://podminky.urs.cz/item/CS_URS_2026_01/997013847"/>
    <hyperlink ref="F415" r:id="rId80" display="https://podminky.urs.cz/item/CS_URS_2026_01/997013861"/>
    <hyperlink ref="F417" r:id="rId81" display="https://podminky.urs.cz/item/CS_URS_2026_01/997013862"/>
    <hyperlink ref="F419" r:id="rId82" display="https://podminky.urs.cz/item/CS_URS_2026_01/997013873"/>
    <hyperlink ref="F421" r:id="rId83" display="https://podminky.urs.cz/item/CS_URS_2026_01/997013875"/>
    <hyperlink ref="F426" r:id="rId84" display="https://podminky.urs.cz/item/CS_URS_2026_01/998223011"/>
    <hyperlink ref="F430" r:id="rId85" display="https://podminky.urs.cz/item/CS_URS_2026_01/711161275"/>
    <hyperlink ref="F435" r:id="rId86" display="https://podminky.urs.cz/item/CS_URS_2026_01/711161384"/>
    <hyperlink ref="F438" r:id="rId87" display="https://podminky.urs.cz/item/CS_URS_2026_01/9987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1">
      <c r="A1" s="23"/>
    </row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21"/>
      <c r="AT3" s="18" t="s">
        <v>82</v>
      </c>
    </row>
    <row r="4" s="1" customFormat="1" ht="24.96" customHeight="1">
      <c r="B4" s="21"/>
      <c r="D4" s="124" t="s">
        <v>89</v>
      </c>
      <c r="L4" s="21"/>
      <c r="M4" s="125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26" t="s">
        <v>14</v>
      </c>
      <c r="L6" s="21"/>
    </row>
    <row r="7" s="1" customFormat="1" ht="16.5" customHeight="1">
      <c r="B7" s="21"/>
      <c r="E7" s="127" t="str">
        <f>'Rekapitulace stavby'!K6</f>
        <v>SPŠ a VOŠ Písek - Obnova dešťové kanalizace</v>
      </c>
      <c r="F7" s="126"/>
      <c r="G7" s="126"/>
      <c r="H7" s="126"/>
      <c r="L7" s="21"/>
    </row>
    <row r="8" s="2" customFormat="1" ht="12" customHeight="1">
      <c r="A8" s="33"/>
      <c r="B8" s="39"/>
      <c r="C8" s="33"/>
      <c r="D8" s="126" t="s">
        <v>90</v>
      </c>
      <c r="E8" s="33"/>
      <c r="F8" s="33"/>
      <c r="G8" s="33"/>
      <c r="H8" s="33"/>
      <c r="I8" s="33"/>
      <c r="J8" s="33"/>
      <c r="K8" s="33"/>
      <c r="L8" s="12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="2" customFormat="1" ht="16.5" customHeight="1">
      <c r="A9" s="33"/>
      <c r="B9" s="39"/>
      <c r="C9" s="33"/>
      <c r="D9" s="33"/>
      <c r="E9" s="129" t="s">
        <v>904</v>
      </c>
      <c r="F9" s="33"/>
      <c r="G9" s="33"/>
      <c r="H9" s="33"/>
      <c r="I9" s="33"/>
      <c r="J9" s="33"/>
      <c r="K9" s="33"/>
      <c r="L9" s="128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="2" customFormat="1">
      <c r="A10" s="33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128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="2" customFormat="1" ht="12" customHeight="1">
      <c r="A11" s="33"/>
      <c r="B11" s="39"/>
      <c r="C11" s="33"/>
      <c r="D11" s="126" t="s">
        <v>16</v>
      </c>
      <c r="E11" s="33"/>
      <c r="F11" s="130" t="s">
        <v>17</v>
      </c>
      <c r="G11" s="33"/>
      <c r="H11" s="33"/>
      <c r="I11" s="126" t="s">
        <v>18</v>
      </c>
      <c r="J11" s="130" t="s">
        <v>17</v>
      </c>
      <c r="K11" s="33"/>
      <c r="L11" s="128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="2" customFormat="1" ht="12" customHeight="1">
      <c r="A12" s="33"/>
      <c r="B12" s="39"/>
      <c r="C12" s="33"/>
      <c r="D12" s="126" t="s">
        <v>19</v>
      </c>
      <c r="E12" s="33"/>
      <c r="F12" s="130" t="s">
        <v>20</v>
      </c>
      <c r="G12" s="33"/>
      <c r="H12" s="33"/>
      <c r="I12" s="126" t="s">
        <v>21</v>
      </c>
      <c r="J12" s="131" t="str">
        <f>'Rekapitulace stavby'!AN8</f>
        <v>25. 2. 2026</v>
      </c>
      <c r="K12" s="33"/>
      <c r="L12" s="128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="2" customFormat="1" ht="10.8" customHeight="1">
      <c r="A13" s="33"/>
      <c r="B13" s="39"/>
      <c r="C13" s="33"/>
      <c r="D13" s="33"/>
      <c r="E13" s="33"/>
      <c r="F13" s="33"/>
      <c r="G13" s="33"/>
      <c r="H13" s="33"/>
      <c r="I13" s="33"/>
      <c r="J13" s="33"/>
      <c r="K13" s="33"/>
      <c r="L13" s="128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="2" customFormat="1" ht="12" customHeight="1">
      <c r="A14" s="33"/>
      <c r="B14" s="39"/>
      <c r="C14" s="33"/>
      <c r="D14" s="126" t="s">
        <v>23</v>
      </c>
      <c r="E14" s="33"/>
      <c r="F14" s="33"/>
      <c r="G14" s="33"/>
      <c r="H14" s="33"/>
      <c r="I14" s="126" t="s">
        <v>24</v>
      </c>
      <c r="J14" s="130" t="s">
        <v>25</v>
      </c>
      <c r="K14" s="33"/>
      <c r="L14" s="128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="2" customFormat="1" ht="18" customHeight="1">
      <c r="A15" s="33"/>
      <c r="B15" s="39"/>
      <c r="C15" s="33"/>
      <c r="D15" s="33"/>
      <c r="E15" s="130" t="s">
        <v>26</v>
      </c>
      <c r="F15" s="33"/>
      <c r="G15" s="33"/>
      <c r="H15" s="33"/>
      <c r="I15" s="126" t="s">
        <v>27</v>
      </c>
      <c r="J15" s="130" t="s">
        <v>28</v>
      </c>
      <c r="K15" s="33"/>
      <c r="L15" s="128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="2" customFormat="1" ht="6.96" customHeight="1">
      <c r="A16" s="33"/>
      <c r="B16" s="39"/>
      <c r="C16" s="33"/>
      <c r="D16" s="33"/>
      <c r="E16" s="33"/>
      <c r="F16" s="33"/>
      <c r="G16" s="33"/>
      <c r="H16" s="33"/>
      <c r="I16" s="33"/>
      <c r="J16" s="33"/>
      <c r="K16" s="33"/>
      <c r="L16" s="128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="2" customFormat="1" ht="12" customHeight="1">
      <c r="A17" s="33"/>
      <c r="B17" s="39"/>
      <c r="C17" s="33"/>
      <c r="D17" s="126" t="s">
        <v>29</v>
      </c>
      <c r="E17" s="33"/>
      <c r="F17" s="33"/>
      <c r="G17" s="33"/>
      <c r="H17" s="33"/>
      <c r="I17" s="126" t="s">
        <v>24</v>
      </c>
      <c r="J17" s="130" t="str">
        <f>'Rekapitulace stavby'!AN13</f>
        <v/>
      </c>
      <c r="K17" s="33"/>
      <c r="L17" s="128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="2" customFormat="1" ht="18" customHeight="1">
      <c r="A18" s="33"/>
      <c r="B18" s="39"/>
      <c r="C18" s="33"/>
      <c r="D18" s="33"/>
      <c r="E18" s="130" t="str">
        <f>'Rekapitulace stavby'!E14</f>
        <v xml:space="preserve"> </v>
      </c>
      <c r="F18" s="130"/>
      <c r="G18" s="130"/>
      <c r="H18" s="130"/>
      <c r="I18" s="126" t="s">
        <v>27</v>
      </c>
      <c r="J18" s="130" t="str">
        <f>'Rekapitulace stavby'!AN14</f>
        <v/>
      </c>
      <c r="K18" s="33"/>
      <c r="L18" s="128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="2" customFormat="1" ht="6.96" customHeight="1">
      <c r="A19" s="33"/>
      <c r="B19" s="39"/>
      <c r="C19" s="33"/>
      <c r="D19" s="33"/>
      <c r="E19" s="33"/>
      <c r="F19" s="33"/>
      <c r="G19" s="33"/>
      <c r="H19" s="33"/>
      <c r="I19" s="33"/>
      <c r="J19" s="33"/>
      <c r="K19" s="33"/>
      <c r="L19" s="128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="2" customFormat="1" ht="12" customHeight="1">
      <c r="A20" s="33"/>
      <c r="B20" s="39"/>
      <c r="C20" s="33"/>
      <c r="D20" s="126" t="s">
        <v>31</v>
      </c>
      <c r="E20" s="33"/>
      <c r="F20" s="33"/>
      <c r="G20" s="33"/>
      <c r="H20" s="33"/>
      <c r="I20" s="126" t="s">
        <v>24</v>
      </c>
      <c r="J20" s="130" t="s">
        <v>32</v>
      </c>
      <c r="K20" s="33"/>
      <c r="L20" s="128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="2" customFormat="1" ht="18" customHeight="1">
      <c r="A21" s="33"/>
      <c r="B21" s="39"/>
      <c r="C21" s="33"/>
      <c r="D21" s="33"/>
      <c r="E21" s="130" t="s">
        <v>33</v>
      </c>
      <c r="F21" s="33"/>
      <c r="G21" s="33"/>
      <c r="H21" s="33"/>
      <c r="I21" s="126" t="s">
        <v>27</v>
      </c>
      <c r="J21" s="130" t="s">
        <v>17</v>
      </c>
      <c r="K21" s="33"/>
      <c r="L21" s="128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="2" customFormat="1" ht="6.96" customHeight="1">
      <c r="A22" s="33"/>
      <c r="B22" s="39"/>
      <c r="C22" s="33"/>
      <c r="D22" s="33"/>
      <c r="E22" s="33"/>
      <c r="F22" s="33"/>
      <c r="G22" s="33"/>
      <c r="H22" s="33"/>
      <c r="I22" s="33"/>
      <c r="J22" s="33"/>
      <c r="K22" s="33"/>
      <c r="L22" s="128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="2" customFormat="1" ht="12" customHeight="1">
      <c r="A23" s="33"/>
      <c r="B23" s="39"/>
      <c r="C23" s="33"/>
      <c r="D23" s="126" t="s">
        <v>35</v>
      </c>
      <c r="E23" s="33"/>
      <c r="F23" s="33"/>
      <c r="G23" s="33"/>
      <c r="H23" s="33"/>
      <c r="I23" s="126" t="s">
        <v>24</v>
      </c>
      <c r="J23" s="130" t="str">
        <f>IF('Rekapitulace stavby'!AN19="","",'Rekapitulace stavby'!AN19)</f>
        <v/>
      </c>
      <c r="K23" s="33"/>
      <c r="L23" s="128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="2" customFormat="1" ht="18" customHeight="1">
      <c r="A24" s="33"/>
      <c r="B24" s="39"/>
      <c r="C24" s="33"/>
      <c r="D24" s="33"/>
      <c r="E24" s="130" t="str">
        <f>IF('Rekapitulace stavby'!E20="","",'Rekapitulace stavby'!E20)</f>
        <v xml:space="preserve"> </v>
      </c>
      <c r="F24" s="33"/>
      <c r="G24" s="33"/>
      <c r="H24" s="33"/>
      <c r="I24" s="126" t="s">
        <v>27</v>
      </c>
      <c r="J24" s="130" t="str">
        <f>IF('Rekapitulace stavby'!AN20="","",'Rekapitulace stavby'!AN20)</f>
        <v/>
      </c>
      <c r="K24" s="33"/>
      <c r="L24" s="128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="2" customFormat="1" ht="6.96" customHeight="1">
      <c r="A25" s="33"/>
      <c r="B25" s="39"/>
      <c r="C25" s="33"/>
      <c r="D25" s="33"/>
      <c r="E25" s="33"/>
      <c r="F25" s="33"/>
      <c r="G25" s="33"/>
      <c r="H25" s="33"/>
      <c r="I25" s="33"/>
      <c r="J25" s="33"/>
      <c r="K25" s="33"/>
      <c r="L25" s="128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="2" customFormat="1" ht="12" customHeight="1">
      <c r="A26" s="33"/>
      <c r="B26" s="39"/>
      <c r="C26" s="33"/>
      <c r="D26" s="126" t="s">
        <v>36</v>
      </c>
      <c r="E26" s="33"/>
      <c r="F26" s="33"/>
      <c r="G26" s="33"/>
      <c r="H26" s="33"/>
      <c r="I26" s="33"/>
      <c r="J26" s="33"/>
      <c r="K26" s="33"/>
      <c r="L26" s="128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="8" customFormat="1" ht="16.5" customHeight="1">
      <c r="A27" s="132"/>
      <c r="B27" s="133"/>
      <c r="C27" s="132"/>
      <c r="D27" s="132"/>
      <c r="E27" s="134" t="s">
        <v>17</v>
      </c>
      <c r="F27" s="134"/>
      <c r="G27" s="134"/>
      <c r="H27" s="134"/>
      <c r="I27" s="132"/>
      <c r="J27" s="132"/>
      <c r="K27" s="132"/>
      <c r="L27" s="135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</row>
    <row r="28" s="2" customFormat="1" ht="6.96" customHeight="1">
      <c r="A28" s="33"/>
      <c r="B28" s="39"/>
      <c r="C28" s="33"/>
      <c r="D28" s="33"/>
      <c r="E28" s="33"/>
      <c r="F28" s="33"/>
      <c r="G28" s="33"/>
      <c r="H28" s="33"/>
      <c r="I28" s="33"/>
      <c r="J28" s="33"/>
      <c r="K28" s="33"/>
      <c r="L28" s="128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="2" customFormat="1" ht="6.96" customHeight="1">
      <c r="A29" s="33"/>
      <c r="B29" s="39"/>
      <c r="C29" s="33"/>
      <c r="D29" s="136"/>
      <c r="E29" s="136"/>
      <c r="F29" s="136"/>
      <c r="G29" s="136"/>
      <c r="H29" s="136"/>
      <c r="I29" s="136"/>
      <c r="J29" s="136"/>
      <c r="K29" s="136"/>
      <c r="L29" s="128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="2" customFormat="1" ht="25.44" customHeight="1">
      <c r="A30" s="33"/>
      <c r="B30" s="39"/>
      <c r="C30" s="33"/>
      <c r="D30" s="137" t="s">
        <v>38</v>
      </c>
      <c r="E30" s="33"/>
      <c r="F30" s="33"/>
      <c r="G30" s="33"/>
      <c r="H30" s="33"/>
      <c r="I30" s="33"/>
      <c r="J30" s="138">
        <f>ROUND(J92, 2)</f>
        <v>122554.39999999999</v>
      </c>
      <c r="K30" s="33"/>
      <c r="L30" s="128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="2" customFormat="1" ht="6.96" customHeight="1">
      <c r="A31" s="33"/>
      <c r="B31" s="39"/>
      <c r="C31" s="33"/>
      <c r="D31" s="136"/>
      <c r="E31" s="136"/>
      <c r="F31" s="136"/>
      <c r="G31" s="136"/>
      <c r="H31" s="136"/>
      <c r="I31" s="136"/>
      <c r="J31" s="136"/>
      <c r="K31" s="136"/>
      <c r="L31" s="128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="2" customFormat="1" ht="14.4" customHeight="1">
      <c r="A32" s="33"/>
      <c r="B32" s="39"/>
      <c r="C32" s="33"/>
      <c r="D32" s="33"/>
      <c r="E32" s="33"/>
      <c r="F32" s="139" t="s">
        <v>40</v>
      </c>
      <c r="G32" s="33"/>
      <c r="H32" s="33"/>
      <c r="I32" s="139" t="s">
        <v>39</v>
      </c>
      <c r="J32" s="139" t="s">
        <v>41</v>
      </c>
      <c r="K32" s="33"/>
      <c r="L32" s="128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="2" customFormat="1" ht="14.4" customHeight="1">
      <c r="A33" s="33"/>
      <c r="B33" s="39"/>
      <c r="C33" s="33"/>
      <c r="D33" s="140" t="s">
        <v>42</v>
      </c>
      <c r="E33" s="126" t="s">
        <v>43</v>
      </c>
      <c r="F33" s="141">
        <f>ROUND((SUM(BE92:BE250)),  2)</f>
        <v>122554.39999999999</v>
      </c>
      <c r="G33" s="33"/>
      <c r="H33" s="33"/>
      <c r="I33" s="142">
        <v>0.20999999999999999</v>
      </c>
      <c r="J33" s="141">
        <f>ROUND(((SUM(BE92:BE250))*I33),  2)</f>
        <v>25736.419999999998</v>
      </c>
      <c r="K33" s="33"/>
      <c r="L33" s="12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="2" customFormat="1" ht="14.4" customHeight="1">
      <c r="A34" s="33"/>
      <c r="B34" s="39"/>
      <c r="C34" s="33"/>
      <c r="D34" s="33"/>
      <c r="E34" s="126" t="s">
        <v>44</v>
      </c>
      <c r="F34" s="141">
        <f>ROUND((SUM(BF92:BF250)),  2)</f>
        <v>0</v>
      </c>
      <c r="G34" s="33"/>
      <c r="H34" s="33"/>
      <c r="I34" s="142">
        <v>0.12</v>
      </c>
      <c r="J34" s="141">
        <f>ROUND(((SUM(BF92:BF250))*I34),  2)</f>
        <v>0</v>
      </c>
      <c r="K34" s="33"/>
      <c r="L34" s="12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hidden="1" s="2" customFormat="1" ht="14.4" customHeight="1">
      <c r="A35" s="33"/>
      <c r="B35" s="39"/>
      <c r="C35" s="33"/>
      <c r="D35" s="33"/>
      <c r="E35" s="126" t="s">
        <v>45</v>
      </c>
      <c r="F35" s="141">
        <f>ROUND((SUM(BG92:BG250)),  2)</f>
        <v>0</v>
      </c>
      <c r="G35" s="33"/>
      <c r="H35" s="33"/>
      <c r="I35" s="142">
        <v>0.20999999999999999</v>
      </c>
      <c r="J35" s="141">
        <f>0</f>
        <v>0</v>
      </c>
      <c r="K35" s="33"/>
      <c r="L35" s="128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hidden="1" s="2" customFormat="1" ht="14.4" customHeight="1">
      <c r="A36" s="33"/>
      <c r="B36" s="39"/>
      <c r="C36" s="33"/>
      <c r="D36" s="33"/>
      <c r="E36" s="126" t="s">
        <v>46</v>
      </c>
      <c r="F36" s="141">
        <f>ROUND((SUM(BH92:BH250)),  2)</f>
        <v>0</v>
      </c>
      <c r="G36" s="33"/>
      <c r="H36" s="33"/>
      <c r="I36" s="142">
        <v>0.12</v>
      </c>
      <c r="J36" s="141">
        <f>0</f>
        <v>0</v>
      </c>
      <c r="K36" s="33"/>
      <c r="L36" s="128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hidden="1" s="2" customFormat="1" ht="14.4" customHeight="1">
      <c r="A37" s="33"/>
      <c r="B37" s="39"/>
      <c r="C37" s="33"/>
      <c r="D37" s="33"/>
      <c r="E37" s="126" t="s">
        <v>47</v>
      </c>
      <c r="F37" s="141">
        <f>ROUND((SUM(BI92:BI250)),  2)</f>
        <v>0</v>
      </c>
      <c r="G37" s="33"/>
      <c r="H37" s="33"/>
      <c r="I37" s="142">
        <v>0</v>
      </c>
      <c r="J37" s="141">
        <f>0</f>
        <v>0</v>
      </c>
      <c r="K37" s="33"/>
      <c r="L37" s="128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="2" customFormat="1" ht="6.96" customHeight="1">
      <c r="A38" s="33"/>
      <c r="B38" s="39"/>
      <c r="C38" s="33"/>
      <c r="D38" s="33"/>
      <c r="E38" s="33"/>
      <c r="F38" s="33"/>
      <c r="G38" s="33"/>
      <c r="H38" s="33"/>
      <c r="I38" s="33"/>
      <c r="J38" s="33"/>
      <c r="K38" s="33"/>
      <c r="L38" s="128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="2" customFormat="1" ht="25.44" customHeight="1">
      <c r="A39" s="33"/>
      <c r="B39" s="39"/>
      <c r="C39" s="143"/>
      <c r="D39" s="144" t="s">
        <v>48</v>
      </c>
      <c r="E39" s="145"/>
      <c r="F39" s="145"/>
      <c r="G39" s="146" t="s">
        <v>49</v>
      </c>
      <c r="H39" s="147" t="s">
        <v>50</v>
      </c>
      <c r="I39" s="145"/>
      <c r="J39" s="148">
        <f>SUM(J30:J37)</f>
        <v>148290.82000000001</v>
      </c>
      <c r="K39" s="149"/>
      <c r="L39" s="128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="2" customFormat="1" ht="14.4" customHeight="1">
      <c r="A40" s="33"/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28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="2" customFormat="1" ht="6.96" customHeight="1">
      <c r="A44" s="33"/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28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="2" customFormat="1" ht="24.96" customHeight="1">
      <c r="A45" s="33"/>
      <c r="B45" s="34"/>
      <c r="C45" s="24" t="s">
        <v>92</v>
      </c>
      <c r="D45" s="35"/>
      <c r="E45" s="35"/>
      <c r="F45" s="35"/>
      <c r="G45" s="35"/>
      <c r="H45" s="35"/>
      <c r="I45" s="35"/>
      <c r="J45" s="35"/>
      <c r="K45" s="35"/>
      <c r="L45" s="128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="2" customFormat="1" ht="6.96" customHeight="1">
      <c r="A46" s="3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128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="2" customFormat="1" ht="12" customHeight="1">
      <c r="A47" s="33"/>
      <c r="B47" s="34"/>
      <c r="C47" s="30" t="s">
        <v>14</v>
      </c>
      <c r="D47" s="35"/>
      <c r="E47" s="35"/>
      <c r="F47" s="35"/>
      <c r="G47" s="35"/>
      <c r="H47" s="35"/>
      <c r="I47" s="35"/>
      <c r="J47" s="35"/>
      <c r="K47" s="35"/>
      <c r="L47" s="128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="2" customFormat="1" ht="16.5" customHeight="1">
      <c r="A48" s="33"/>
      <c r="B48" s="34"/>
      <c r="C48" s="35"/>
      <c r="D48" s="35"/>
      <c r="E48" s="154" t="str">
        <f>E7</f>
        <v>SPŠ a VOŠ Písek - Obnova dešťové kanalizace</v>
      </c>
      <c r="F48" s="30"/>
      <c r="G48" s="30"/>
      <c r="H48" s="30"/>
      <c r="I48" s="35"/>
      <c r="J48" s="35"/>
      <c r="K48" s="35"/>
      <c r="L48" s="128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="2" customFormat="1" ht="12" customHeight="1">
      <c r="A49" s="33"/>
      <c r="B49" s="34"/>
      <c r="C49" s="30" t="s">
        <v>90</v>
      </c>
      <c r="D49" s="35"/>
      <c r="E49" s="35"/>
      <c r="F49" s="35"/>
      <c r="G49" s="35"/>
      <c r="H49" s="35"/>
      <c r="I49" s="35"/>
      <c r="J49" s="35"/>
      <c r="K49" s="35"/>
      <c r="L49" s="128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="2" customFormat="1" ht="16.5" customHeight="1">
      <c r="A50" s="33"/>
      <c r="B50" s="34"/>
      <c r="C50" s="35"/>
      <c r="D50" s="35"/>
      <c r="E50" s="63" t="str">
        <f>E9</f>
        <v>26_03_01_02 - SO-02 Stavební úpravy - východ</v>
      </c>
      <c r="F50" s="35"/>
      <c r="G50" s="35"/>
      <c r="H50" s="35"/>
      <c r="I50" s="35"/>
      <c r="J50" s="35"/>
      <c r="K50" s="35"/>
      <c r="L50" s="128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="2" customFormat="1" ht="6.96" customHeight="1">
      <c r="A51" s="33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128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="2" customFormat="1" ht="12" customHeight="1">
      <c r="A52" s="33"/>
      <c r="B52" s="34"/>
      <c r="C52" s="30" t="s">
        <v>19</v>
      </c>
      <c r="D52" s="35"/>
      <c r="E52" s="35"/>
      <c r="F52" s="27" t="str">
        <f>F12</f>
        <v>Písek</v>
      </c>
      <c r="G52" s="35"/>
      <c r="H52" s="35"/>
      <c r="I52" s="30" t="s">
        <v>21</v>
      </c>
      <c r="J52" s="66" t="str">
        <f>IF(J12="","",J12)</f>
        <v>25. 2. 2026</v>
      </c>
      <c r="K52" s="35"/>
      <c r="L52" s="128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="2" customFormat="1" ht="6.96" customHeight="1">
      <c r="A53" s="33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128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="2" customFormat="1" ht="15.15" customHeight="1">
      <c r="A54" s="33"/>
      <c r="B54" s="34"/>
      <c r="C54" s="30" t="s">
        <v>23</v>
      </c>
      <c r="D54" s="35"/>
      <c r="E54" s="35"/>
      <c r="F54" s="27" t="str">
        <f>E15</f>
        <v>SPŠ a VOŠ Písek</v>
      </c>
      <c r="G54" s="35"/>
      <c r="H54" s="35"/>
      <c r="I54" s="30" t="s">
        <v>31</v>
      </c>
      <c r="J54" s="31" t="str">
        <f>E21</f>
        <v>CajdaProjekt s.r.o.</v>
      </c>
      <c r="K54" s="35"/>
      <c r="L54" s="128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="2" customFormat="1" ht="15.15" customHeight="1">
      <c r="A55" s="33"/>
      <c r="B55" s="34"/>
      <c r="C55" s="30" t="s">
        <v>29</v>
      </c>
      <c r="D55" s="35"/>
      <c r="E55" s="35"/>
      <c r="F55" s="27" t="str">
        <f>IF(E18="","",E18)</f>
        <v xml:space="preserve"> </v>
      </c>
      <c r="G55" s="35"/>
      <c r="H55" s="35"/>
      <c r="I55" s="30" t="s">
        <v>35</v>
      </c>
      <c r="J55" s="31" t="str">
        <f>E24</f>
        <v xml:space="preserve"> </v>
      </c>
      <c r="K55" s="35"/>
      <c r="L55" s="128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="2" customFormat="1" ht="10.32" customHeight="1">
      <c r="A56" s="33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128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="2" customFormat="1" ht="29.28" customHeight="1">
      <c r="A57" s="33"/>
      <c r="B57" s="34"/>
      <c r="C57" s="155" t="s">
        <v>93</v>
      </c>
      <c r="D57" s="156"/>
      <c r="E57" s="156"/>
      <c r="F57" s="156"/>
      <c r="G57" s="156"/>
      <c r="H57" s="156"/>
      <c r="I57" s="156"/>
      <c r="J57" s="157" t="s">
        <v>94</v>
      </c>
      <c r="K57" s="156"/>
      <c r="L57" s="128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="2" customFormat="1" ht="10.32" customHeight="1">
      <c r="A58" s="33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128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="2" customFormat="1" ht="22.8" customHeight="1">
      <c r="A59" s="33"/>
      <c r="B59" s="34"/>
      <c r="C59" s="158" t="s">
        <v>70</v>
      </c>
      <c r="D59" s="35"/>
      <c r="E59" s="35"/>
      <c r="F59" s="35"/>
      <c r="G59" s="35"/>
      <c r="H59" s="35"/>
      <c r="I59" s="35"/>
      <c r="J59" s="96">
        <f>J92</f>
        <v>122554.39999999999</v>
      </c>
      <c r="K59" s="35"/>
      <c r="L59" s="128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95</v>
      </c>
    </row>
    <row r="60" s="9" customFormat="1" ht="24.96" customHeight="1">
      <c r="A60" s="9"/>
      <c r="B60" s="159"/>
      <c r="C60" s="160"/>
      <c r="D60" s="161" t="s">
        <v>163</v>
      </c>
      <c r="E60" s="162"/>
      <c r="F60" s="162"/>
      <c r="G60" s="162"/>
      <c r="H60" s="162"/>
      <c r="I60" s="162"/>
      <c r="J60" s="163">
        <f>J93</f>
        <v>113359.36</v>
      </c>
      <c r="K60" s="160"/>
      <c r="L60" s="16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65"/>
      <c r="C61" s="166"/>
      <c r="D61" s="167" t="s">
        <v>164</v>
      </c>
      <c r="E61" s="168"/>
      <c r="F61" s="168"/>
      <c r="G61" s="168"/>
      <c r="H61" s="168"/>
      <c r="I61" s="168"/>
      <c r="J61" s="169">
        <f>J94</f>
        <v>36897.419999999998</v>
      </c>
      <c r="K61" s="166"/>
      <c r="L61" s="17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65"/>
      <c r="C62" s="166"/>
      <c r="D62" s="167" t="s">
        <v>165</v>
      </c>
      <c r="E62" s="168"/>
      <c r="F62" s="168"/>
      <c r="G62" s="168"/>
      <c r="H62" s="168"/>
      <c r="I62" s="168"/>
      <c r="J62" s="169">
        <f>J157</f>
        <v>11086.25</v>
      </c>
      <c r="K62" s="166"/>
      <c r="L62" s="17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65"/>
      <c r="C63" s="166"/>
      <c r="D63" s="167" t="s">
        <v>166</v>
      </c>
      <c r="E63" s="168"/>
      <c r="F63" s="168"/>
      <c r="G63" s="168"/>
      <c r="H63" s="168"/>
      <c r="I63" s="168"/>
      <c r="J63" s="169">
        <f>J163</f>
        <v>1210.9499999999998</v>
      </c>
      <c r="K63" s="166"/>
      <c r="L63" s="17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5"/>
      <c r="C64" s="166"/>
      <c r="D64" s="167" t="s">
        <v>167</v>
      </c>
      <c r="E64" s="168"/>
      <c r="F64" s="168"/>
      <c r="G64" s="168"/>
      <c r="H64" s="168"/>
      <c r="I64" s="168"/>
      <c r="J64" s="169">
        <f>J170</f>
        <v>1867.3199999999999</v>
      </c>
      <c r="K64" s="166"/>
      <c r="L64" s="17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65"/>
      <c r="C65" s="166"/>
      <c r="D65" s="167" t="s">
        <v>168</v>
      </c>
      <c r="E65" s="168"/>
      <c r="F65" s="168"/>
      <c r="G65" s="168"/>
      <c r="H65" s="168"/>
      <c r="I65" s="168"/>
      <c r="J65" s="169">
        <f>J174</f>
        <v>27648.659999999996</v>
      </c>
      <c r="K65" s="166"/>
      <c r="L65" s="17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65"/>
      <c r="C66" s="166"/>
      <c r="D66" s="167" t="s">
        <v>169</v>
      </c>
      <c r="E66" s="168"/>
      <c r="F66" s="168"/>
      <c r="G66" s="168"/>
      <c r="H66" s="168"/>
      <c r="I66" s="168"/>
      <c r="J66" s="169">
        <f>J188</f>
        <v>1596.3</v>
      </c>
      <c r="K66" s="166"/>
      <c r="L66" s="17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5"/>
      <c r="C67" s="166"/>
      <c r="D67" s="167" t="s">
        <v>170</v>
      </c>
      <c r="E67" s="168"/>
      <c r="F67" s="168"/>
      <c r="G67" s="168"/>
      <c r="H67" s="168"/>
      <c r="I67" s="168"/>
      <c r="J67" s="169">
        <f>J191</f>
        <v>11790.77</v>
      </c>
      <c r="K67" s="166"/>
      <c r="L67" s="17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5"/>
      <c r="C68" s="166"/>
      <c r="D68" s="167" t="s">
        <v>171</v>
      </c>
      <c r="E68" s="168"/>
      <c r="F68" s="168"/>
      <c r="G68" s="168"/>
      <c r="H68" s="168"/>
      <c r="I68" s="168"/>
      <c r="J68" s="169">
        <f>J217</f>
        <v>13655</v>
      </c>
      <c r="K68" s="166"/>
      <c r="L68" s="17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5"/>
      <c r="C69" s="166"/>
      <c r="D69" s="167" t="s">
        <v>172</v>
      </c>
      <c r="E69" s="168"/>
      <c r="F69" s="168"/>
      <c r="G69" s="168"/>
      <c r="H69" s="168"/>
      <c r="I69" s="168"/>
      <c r="J69" s="169">
        <f>J229</f>
        <v>1640.31</v>
      </c>
      <c r="K69" s="166"/>
      <c r="L69" s="17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65"/>
      <c r="C70" s="166"/>
      <c r="D70" s="167" t="s">
        <v>173</v>
      </c>
      <c r="E70" s="168"/>
      <c r="F70" s="168"/>
      <c r="G70" s="168"/>
      <c r="H70" s="168"/>
      <c r="I70" s="168"/>
      <c r="J70" s="169">
        <f>J237</f>
        <v>5966.3800000000001</v>
      </c>
      <c r="K70" s="166"/>
      <c r="L70" s="17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59"/>
      <c r="C71" s="160"/>
      <c r="D71" s="161" t="s">
        <v>174</v>
      </c>
      <c r="E71" s="162"/>
      <c r="F71" s="162"/>
      <c r="G71" s="162"/>
      <c r="H71" s="162"/>
      <c r="I71" s="162"/>
      <c r="J71" s="163">
        <f>J240</f>
        <v>9195.0400000000009</v>
      </c>
      <c r="K71" s="160"/>
      <c r="L71" s="164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65"/>
      <c r="C72" s="166"/>
      <c r="D72" s="167" t="s">
        <v>175</v>
      </c>
      <c r="E72" s="168"/>
      <c r="F72" s="168"/>
      <c r="G72" s="168"/>
      <c r="H72" s="168"/>
      <c r="I72" s="168"/>
      <c r="J72" s="169">
        <f>J241</f>
        <v>9195.0400000000009</v>
      </c>
      <c r="K72" s="166"/>
      <c r="L72" s="17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128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="2" customFormat="1" ht="6.96" customHeight="1">
      <c r="A74" s="33"/>
      <c r="B74" s="53"/>
      <c r="C74" s="54"/>
      <c r="D74" s="54"/>
      <c r="E74" s="54"/>
      <c r="F74" s="54"/>
      <c r="G74" s="54"/>
      <c r="H74" s="54"/>
      <c r="I74" s="54"/>
      <c r="J74" s="54"/>
      <c r="K74" s="54"/>
      <c r="L74" s="128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8" s="2" customFormat="1" ht="6.96" customHeight="1">
      <c r="A78" s="33"/>
      <c r="B78" s="55"/>
      <c r="C78" s="56"/>
      <c r="D78" s="56"/>
      <c r="E78" s="56"/>
      <c r="F78" s="56"/>
      <c r="G78" s="56"/>
      <c r="H78" s="56"/>
      <c r="I78" s="56"/>
      <c r="J78" s="56"/>
      <c r="K78" s="56"/>
      <c r="L78" s="128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="2" customFormat="1" ht="24.96" customHeight="1">
      <c r="A79" s="33"/>
      <c r="B79" s="34"/>
      <c r="C79" s="24" t="s">
        <v>100</v>
      </c>
      <c r="D79" s="35"/>
      <c r="E79" s="35"/>
      <c r="F79" s="35"/>
      <c r="G79" s="35"/>
      <c r="H79" s="35"/>
      <c r="I79" s="35"/>
      <c r="J79" s="35"/>
      <c r="K79" s="35"/>
      <c r="L79" s="128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="2" customFormat="1" ht="6.96" customHeight="1">
      <c r="A80" s="33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128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="2" customFormat="1" ht="12" customHeight="1">
      <c r="A81" s="33"/>
      <c r="B81" s="34"/>
      <c r="C81" s="30" t="s">
        <v>14</v>
      </c>
      <c r="D81" s="35"/>
      <c r="E81" s="35"/>
      <c r="F81" s="35"/>
      <c r="G81" s="35"/>
      <c r="H81" s="35"/>
      <c r="I81" s="35"/>
      <c r="J81" s="35"/>
      <c r="K81" s="35"/>
      <c r="L81" s="128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="2" customFormat="1" ht="16.5" customHeight="1">
      <c r="A82" s="33"/>
      <c r="B82" s="34"/>
      <c r="C82" s="35"/>
      <c r="D82" s="35"/>
      <c r="E82" s="154" t="str">
        <f>E7</f>
        <v>SPŠ a VOŠ Písek - Obnova dešťové kanalizace</v>
      </c>
      <c r="F82" s="30"/>
      <c r="G82" s="30"/>
      <c r="H82" s="30"/>
      <c r="I82" s="35"/>
      <c r="J82" s="35"/>
      <c r="K82" s="35"/>
      <c r="L82" s="128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="2" customFormat="1" ht="12" customHeight="1">
      <c r="A83" s="33"/>
      <c r="B83" s="34"/>
      <c r="C83" s="30" t="s">
        <v>90</v>
      </c>
      <c r="D83" s="35"/>
      <c r="E83" s="35"/>
      <c r="F83" s="35"/>
      <c r="G83" s="35"/>
      <c r="H83" s="35"/>
      <c r="I83" s="35"/>
      <c r="J83" s="35"/>
      <c r="K83" s="35"/>
      <c r="L83" s="128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="2" customFormat="1" ht="16.5" customHeight="1">
      <c r="A84" s="33"/>
      <c r="B84" s="34"/>
      <c r="C84" s="35"/>
      <c r="D84" s="35"/>
      <c r="E84" s="63" t="str">
        <f>E9</f>
        <v>26_03_01_02 - SO-02 Stavební úpravy - východ</v>
      </c>
      <c r="F84" s="35"/>
      <c r="G84" s="35"/>
      <c r="H84" s="35"/>
      <c r="I84" s="35"/>
      <c r="J84" s="35"/>
      <c r="K84" s="35"/>
      <c r="L84" s="128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="2" customFormat="1" ht="6.96" customHeight="1">
      <c r="A85" s="33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128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="2" customFormat="1" ht="12" customHeight="1">
      <c r="A86" s="33"/>
      <c r="B86" s="34"/>
      <c r="C86" s="30" t="s">
        <v>19</v>
      </c>
      <c r="D86" s="35"/>
      <c r="E86" s="35"/>
      <c r="F86" s="27" t="str">
        <f>F12</f>
        <v>Písek</v>
      </c>
      <c r="G86" s="35"/>
      <c r="H86" s="35"/>
      <c r="I86" s="30" t="s">
        <v>21</v>
      </c>
      <c r="J86" s="66" t="str">
        <f>IF(J12="","",J12)</f>
        <v>25. 2. 2026</v>
      </c>
      <c r="K86" s="35"/>
      <c r="L86" s="128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="2" customFormat="1" ht="6.96" customHeight="1">
      <c r="A87" s="33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128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="2" customFormat="1" ht="15.15" customHeight="1">
      <c r="A88" s="33"/>
      <c r="B88" s="34"/>
      <c r="C88" s="30" t="s">
        <v>23</v>
      </c>
      <c r="D88" s="35"/>
      <c r="E88" s="35"/>
      <c r="F88" s="27" t="str">
        <f>E15</f>
        <v>SPŠ a VOŠ Písek</v>
      </c>
      <c r="G88" s="35"/>
      <c r="H88" s="35"/>
      <c r="I88" s="30" t="s">
        <v>31</v>
      </c>
      <c r="J88" s="31" t="str">
        <f>E21</f>
        <v>CajdaProjekt s.r.o.</v>
      </c>
      <c r="K88" s="35"/>
      <c r="L88" s="128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="2" customFormat="1" ht="15.15" customHeight="1">
      <c r="A89" s="33"/>
      <c r="B89" s="34"/>
      <c r="C89" s="30" t="s">
        <v>29</v>
      </c>
      <c r="D89" s="35"/>
      <c r="E89" s="35"/>
      <c r="F89" s="27" t="str">
        <f>IF(E18="","",E18)</f>
        <v xml:space="preserve"> </v>
      </c>
      <c r="G89" s="35"/>
      <c r="H89" s="35"/>
      <c r="I89" s="30" t="s">
        <v>35</v>
      </c>
      <c r="J89" s="31" t="str">
        <f>E24</f>
        <v xml:space="preserve"> </v>
      </c>
      <c r="K89" s="35"/>
      <c r="L89" s="128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="2" customFormat="1" ht="10.32" customHeight="1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128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="11" customFormat="1" ht="29.28" customHeight="1">
      <c r="A91" s="171"/>
      <c r="B91" s="172"/>
      <c r="C91" s="173" t="s">
        <v>101</v>
      </c>
      <c r="D91" s="174" t="s">
        <v>57</v>
      </c>
      <c r="E91" s="174" t="s">
        <v>53</v>
      </c>
      <c r="F91" s="174" t="s">
        <v>54</v>
      </c>
      <c r="G91" s="174" t="s">
        <v>102</v>
      </c>
      <c r="H91" s="174" t="s">
        <v>103</v>
      </c>
      <c r="I91" s="174" t="s">
        <v>104</v>
      </c>
      <c r="J91" s="174" t="s">
        <v>94</v>
      </c>
      <c r="K91" s="175" t="s">
        <v>105</v>
      </c>
      <c r="L91" s="176"/>
      <c r="M91" s="86" t="s">
        <v>17</v>
      </c>
      <c r="N91" s="87" t="s">
        <v>42</v>
      </c>
      <c r="O91" s="87" t="s">
        <v>106</v>
      </c>
      <c r="P91" s="87" t="s">
        <v>107</v>
      </c>
      <c r="Q91" s="87" t="s">
        <v>108</v>
      </c>
      <c r="R91" s="87" t="s">
        <v>109</v>
      </c>
      <c r="S91" s="87" t="s">
        <v>110</v>
      </c>
      <c r="T91" s="88" t="s">
        <v>111</v>
      </c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</row>
    <row r="92" s="2" customFormat="1" ht="22.8" customHeight="1">
      <c r="A92" s="33"/>
      <c r="B92" s="34"/>
      <c r="C92" s="93" t="s">
        <v>112</v>
      </c>
      <c r="D92" s="35"/>
      <c r="E92" s="35"/>
      <c r="F92" s="35"/>
      <c r="G92" s="35"/>
      <c r="H92" s="35"/>
      <c r="I92" s="35"/>
      <c r="J92" s="177">
        <f>BK92</f>
        <v>122554.39999999999</v>
      </c>
      <c r="K92" s="35"/>
      <c r="L92" s="39"/>
      <c r="M92" s="89"/>
      <c r="N92" s="178"/>
      <c r="O92" s="90"/>
      <c r="P92" s="179">
        <f>P93+P240</f>
        <v>89.457394000000008</v>
      </c>
      <c r="Q92" s="90"/>
      <c r="R92" s="179">
        <f>R93+R240</f>
        <v>22.377446749999997</v>
      </c>
      <c r="S92" s="90"/>
      <c r="T92" s="180">
        <f>T93+T240</f>
        <v>1.6900000000000002</v>
      </c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71</v>
      </c>
      <c r="AU92" s="18" t="s">
        <v>95</v>
      </c>
      <c r="BK92" s="181">
        <f>BK93+BK240</f>
        <v>122554.39999999999</v>
      </c>
    </row>
    <row r="93" s="12" customFormat="1" ht="25.92" customHeight="1">
      <c r="A93" s="12"/>
      <c r="B93" s="182"/>
      <c r="C93" s="183"/>
      <c r="D93" s="184" t="s">
        <v>71</v>
      </c>
      <c r="E93" s="185" t="s">
        <v>176</v>
      </c>
      <c r="F93" s="185" t="s">
        <v>177</v>
      </c>
      <c r="G93" s="183"/>
      <c r="H93" s="183"/>
      <c r="I93" s="183"/>
      <c r="J93" s="186">
        <f>BK93</f>
        <v>113359.36</v>
      </c>
      <c r="K93" s="183"/>
      <c r="L93" s="187"/>
      <c r="M93" s="188"/>
      <c r="N93" s="189"/>
      <c r="O93" s="189"/>
      <c r="P93" s="190">
        <f>P94+P157+P163+P170+P174+P188+P191+P217+P229+P237</f>
        <v>86.081330000000008</v>
      </c>
      <c r="Q93" s="189"/>
      <c r="R93" s="190">
        <f>R94+R157+R163+R170+R174+R188+R191+R217+R229+R237</f>
        <v>22.345643469999999</v>
      </c>
      <c r="S93" s="189"/>
      <c r="T93" s="191">
        <f>T94+T157+T163+T170+T174+T188+T191+T217+T229+T237</f>
        <v>1.6900000000000002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192" t="s">
        <v>80</v>
      </c>
      <c r="AT93" s="193" t="s">
        <v>71</v>
      </c>
      <c r="AU93" s="193" t="s">
        <v>72</v>
      </c>
      <c r="AY93" s="192" t="s">
        <v>115</v>
      </c>
      <c r="BK93" s="194">
        <f>BK94+BK157+BK163+BK170+BK174+BK188+BK191+BK217+BK229+BK237</f>
        <v>113359.36</v>
      </c>
    </row>
    <row r="94" s="12" customFormat="1" ht="22.8" customHeight="1">
      <c r="A94" s="12"/>
      <c r="B94" s="182"/>
      <c r="C94" s="183"/>
      <c r="D94" s="184" t="s">
        <v>71</v>
      </c>
      <c r="E94" s="195" t="s">
        <v>80</v>
      </c>
      <c r="F94" s="195" t="s">
        <v>178</v>
      </c>
      <c r="G94" s="183"/>
      <c r="H94" s="183"/>
      <c r="I94" s="183"/>
      <c r="J94" s="196">
        <f>BK94</f>
        <v>36897.419999999998</v>
      </c>
      <c r="K94" s="183"/>
      <c r="L94" s="187"/>
      <c r="M94" s="188"/>
      <c r="N94" s="189"/>
      <c r="O94" s="189"/>
      <c r="P94" s="190">
        <f>SUM(P95:P156)</f>
        <v>27.10041</v>
      </c>
      <c r="Q94" s="189"/>
      <c r="R94" s="190">
        <f>SUM(R95:R156)</f>
        <v>8.1618639999999996</v>
      </c>
      <c r="S94" s="189"/>
      <c r="T94" s="191">
        <f>SUM(T95:T156)</f>
        <v>1.6900000000000002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192" t="s">
        <v>80</v>
      </c>
      <c r="AT94" s="193" t="s">
        <v>71</v>
      </c>
      <c r="AU94" s="193" t="s">
        <v>80</v>
      </c>
      <c r="AY94" s="192" t="s">
        <v>115</v>
      </c>
      <c r="BK94" s="194">
        <f>SUM(BK95:BK156)</f>
        <v>36897.419999999998</v>
      </c>
    </row>
    <row r="95" s="2" customFormat="1" ht="37.8" customHeight="1">
      <c r="A95" s="33"/>
      <c r="B95" s="34"/>
      <c r="C95" s="197" t="s">
        <v>80</v>
      </c>
      <c r="D95" s="197" t="s">
        <v>118</v>
      </c>
      <c r="E95" s="198" t="s">
        <v>905</v>
      </c>
      <c r="F95" s="199" t="s">
        <v>906</v>
      </c>
      <c r="G95" s="200" t="s">
        <v>182</v>
      </c>
      <c r="H95" s="201">
        <v>4.7999999999999998</v>
      </c>
      <c r="I95" s="202">
        <v>118</v>
      </c>
      <c r="J95" s="202">
        <f>ROUND(I95*H95,2)</f>
        <v>566.39999999999998</v>
      </c>
      <c r="K95" s="199" t="s">
        <v>122</v>
      </c>
      <c r="L95" s="39"/>
      <c r="M95" s="203" t="s">
        <v>17</v>
      </c>
      <c r="N95" s="204" t="s">
        <v>43</v>
      </c>
      <c r="O95" s="205">
        <v>0.27200000000000002</v>
      </c>
      <c r="P95" s="205">
        <f>O95*H95</f>
        <v>1.3056000000000001</v>
      </c>
      <c r="Q95" s="205">
        <v>0</v>
      </c>
      <c r="R95" s="205">
        <f>Q95*H95</f>
        <v>0</v>
      </c>
      <c r="S95" s="205">
        <v>0.059999999999999998</v>
      </c>
      <c r="T95" s="206">
        <f>S95*H95</f>
        <v>0.28799999999999998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207" t="s">
        <v>139</v>
      </c>
      <c r="AT95" s="207" t="s">
        <v>118</v>
      </c>
      <c r="AU95" s="207" t="s">
        <v>82</v>
      </c>
      <c r="AY95" s="18" t="s">
        <v>115</v>
      </c>
      <c r="BE95" s="208">
        <f>IF(N95="základní",J95,0)</f>
        <v>566.39999999999998</v>
      </c>
      <c r="BF95" s="208">
        <f>IF(N95="snížená",J95,0)</f>
        <v>0</v>
      </c>
      <c r="BG95" s="208">
        <f>IF(N95="zákl. přenesená",J95,0)</f>
        <v>0</v>
      </c>
      <c r="BH95" s="208">
        <f>IF(N95="sníž. přenesená",J95,0)</f>
        <v>0</v>
      </c>
      <c r="BI95" s="208">
        <f>IF(N95="nulová",J95,0)</f>
        <v>0</v>
      </c>
      <c r="BJ95" s="18" t="s">
        <v>80</v>
      </c>
      <c r="BK95" s="208">
        <f>ROUND(I95*H95,2)</f>
        <v>566.39999999999998</v>
      </c>
      <c r="BL95" s="18" t="s">
        <v>139</v>
      </c>
      <c r="BM95" s="207" t="s">
        <v>907</v>
      </c>
    </row>
    <row r="96" s="2" customFormat="1">
      <c r="A96" s="33"/>
      <c r="B96" s="34"/>
      <c r="C96" s="35"/>
      <c r="D96" s="209" t="s">
        <v>125</v>
      </c>
      <c r="E96" s="35"/>
      <c r="F96" s="210" t="s">
        <v>908</v>
      </c>
      <c r="G96" s="35"/>
      <c r="H96" s="35"/>
      <c r="I96" s="35"/>
      <c r="J96" s="35"/>
      <c r="K96" s="35"/>
      <c r="L96" s="39"/>
      <c r="M96" s="211"/>
      <c r="N96" s="212"/>
      <c r="O96" s="78"/>
      <c r="P96" s="78"/>
      <c r="Q96" s="78"/>
      <c r="R96" s="78"/>
      <c r="S96" s="78"/>
      <c r="T96" s="79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125</v>
      </c>
      <c r="AU96" s="18" t="s">
        <v>82</v>
      </c>
    </row>
    <row r="97" s="13" customFormat="1">
      <c r="A97" s="13"/>
      <c r="B97" s="219"/>
      <c r="C97" s="220"/>
      <c r="D97" s="213" t="s">
        <v>195</v>
      </c>
      <c r="E97" s="221" t="s">
        <v>17</v>
      </c>
      <c r="F97" s="222" t="s">
        <v>909</v>
      </c>
      <c r="G97" s="220"/>
      <c r="H97" s="223">
        <v>4.7999999999999998</v>
      </c>
      <c r="I97" s="220"/>
      <c r="J97" s="220"/>
      <c r="K97" s="220"/>
      <c r="L97" s="224"/>
      <c r="M97" s="225"/>
      <c r="N97" s="226"/>
      <c r="O97" s="226"/>
      <c r="P97" s="226"/>
      <c r="Q97" s="226"/>
      <c r="R97" s="226"/>
      <c r="S97" s="226"/>
      <c r="T97" s="227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28" t="s">
        <v>195</v>
      </c>
      <c r="AU97" s="228" t="s">
        <v>82</v>
      </c>
      <c r="AV97" s="13" t="s">
        <v>82</v>
      </c>
      <c r="AW97" s="13" t="s">
        <v>34</v>
      </c>
      <c r="AX97" s="13" t="s">
        <v>80</v>
      </c>
      <c r="AY97" s="228" t="s">
        <v>115</v>
      </c>
    </row>
    <row r="98" s="2" customFormat="1" ht="33" customHeight="1">
      <c r="A98" s="33"/>
      <c r="B98" s="34"/>
      <c r="C98" s="197" t="s">
        <v>82</v>
      </c>
      <c r="D98" s="197" t="s">
        <v>118</v>
      </c>
      <c r="E98" s="198" t="s">
        <v>910</v>
      </c>
      <c r="F98" s="199" t="s">
        <v>911</v>
      </c>
      <c r="G98" s="200" t="s">
        <v>182</v>
      </c>
      <c r="H98" s="201">
        <v>10.800000000000001</v>
      </c>
      <c r="I98" s="202">
        <v>107</v>
      </c>
      <c r="J98" s="202">
        <f>ROUND(I98*H98,2)</f>
        <v>1155.5999999999999</v>
      </c>
      <c r="K98" s="199" t="s">
        <v>122</v>
      </c>
      <c r="L98" s="39"/>
      <c r="M98" s="203" t="s">
        <v>17</v>
      </c>
      <c r="N98" s="204" t="s">
        <v>43</v>
      </c>
      <c r="O98" s="205">
        <v>0.247</v>
      </c>
      <c r="P98" s="205">
        <f>O98*H98</f>
        <v>2.6676000000000002</v>
      </c>
      <c r="Q98" s="205">
        <v>0</v>
      </c>
      <c r="R98" s="205">
        <f>Q98*H98</f>
        <v>0</v>
      </c>
      <c r="S98" s="205">
        <v>0.059999999999999998</v>
      </c>
      <c r="T98" s="206">
        <f>S98*H98</f>
        <v>0.64800000000000002</v>
      </c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R98" s="207" t="s">
        <v>139</v>
      </c>
      <c r="AT98" s="207" t="s">
        <v>118</v>
      </c>
      <c r="AU98" s="207" t="s">
        <v>82</v>
      </c>
      <c r="AY98" s="18" t="s">
        <v>115</v>
      </c>
      <c r="BE98" s="208">
        <f>IF(N98="základní",J98,0)</f>
        <v>1155.5999999999999</v>
      </c>
      <c r="BF98" s="208">
        <f>IF(N98="snížená",J98,0)</f>
        <v>0</v>
      </c>
      <c r="BG98" s="208">
        <f>IF(N98="zákl. přenesená",J98,0)</f>
        <v>0</v>
      </c>
      <c r="BH98" s="208">
        <f>IF(N98="sníž. přenesená",J98,0)</f>
        <v>0</v>
      </c>
      <c r="BI98" s="208">
        <f>IF(N98="nulová",J98,0)</f>
        <v>0</v>
      </c>
      <c r="BJ98" s="18" t="s">
        <v>80</v>
      </c>
      <c r="BK98" s="208">
        <f>ROUND(I98*H98,2)</f>
        <v>1155.5999999999999</v>
      </c>
      <c r="BL98" s="18" t="s">
        <v>139</v>
      </c>
      <c r="BM98" s="207" t="s">
        <v>912</v>
      </c>
    </row>
    <row r="99" s="2" customFormat="1">
      <c r="A99" s="33"/>
      <c r="B99" s="34"/>
      <c r="C99" s="35"/>
      <c r="D99" s="209" t="s">
        <v>125</v>
      </c>
      <c r="E99" s="35"/>
      <c r="F99" s="210" t="s">
        <v>913</v>
      </c>
      <c r="G99" s="35"/>
      <c r="H99" s="35"/>
      <c r="I99" s="35"/>
      <c r="J99" s="35"/>
      <c r="K99" s="35"/>
      <c r="L99" s="39"/>
      <c r="M99" s="211"/>
      <c r="N99" s="212"/>
      <c r="O99" s="78"/>
      <c r="P99" s="78"/>
      <c r="Q99" s="78"/>
      <c r="R99" s="78"/>
      <c r="S99" s="78"/>
      <c r="T99" s="79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T99" s="18" t="s">
        <v>125</v>
      </c>
      <c r="AU99" s="18" t="s">
        <v>82</v>
      </c>
    </row>
    <row r="100" s="2" customFormat="1" ht="37.8" customHeight="1">
      <c r="A100" s="33"/>
      <c r="B100" s="34"/>
      <c r="C100" s="197" t="s">
        <v>134</v>
      </c>
      <c r="D100" s="197" t="s">
        <v>118</v>
      </c>
      <c r="E100" s="198" t="s">
        <v>914</v>
      </c>
      <c r="F100" s="199" t="s">
        <v>915</v>
      </c>
      <c r="G100" s="200" t="s">
        <v>182</v>
      </c>
      <c r="H100" s="201">
        <v>2.6000000000000001</v>
      </c>
      <c r="I100" s="202">
        <v>82.700000000000003</v>
      </c>
      <c r="J100" s="202">
        <f>ROUND(I100*H100,2)</f>
        <v>215.02000000000001</v>
      </c>
      <c r="K100" s="199" t="s">
        <v>122</v>
      </c>
      <c r="L100" s="39"/>
      <c r="M100" s="203" t="s">
        <v>17</v>
      </c>
      <c r="N100" s="204" t="s">
        <v>43</v>
      </c>
      <c r="O100" s="205">
        <v>0.11600000000000001</v>
      </c>
      <c r="P100" s="205">
        <f>O100*H100</f>
        <v>0.30160000000000003</v>
      </c>
      <c r="Q100" s="205">
        <v>0</v>
      </c>
      <c r="R100" s="205">
        <f>Q100*H100</f>
        <v>0</v>
      </c>
      <c r="S100" s="205">
        <v>0.28999999999999998</v>
      </c>
      <c r="T100" s="206">
        <f>S100*H100</f>
        <v>0.754</v>
      </c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R100" s="207" t="s">
        <v>139</v>
      </c>
      <c r="AT100" s="207" t="s">
        <v>118</v>
      </c>
      <c r="AU100" s="207" t="s">
        <v>82</v>
      </c>
      <c r="AY100" s="18" t="s">
        <v>115</v>
      </c>
      <c r="BE100" s="208">
        <f>IF(N100="základní",J100,0)</f>
        <v>215.02000000000001</v>
      </c>
      <c r="BF100" s="208">
        <f>IF(N100="snížená",J100,0)</f>
        <v>0</v>
      </c>
      <c r="BG100" s="208">
        <f>IF(N100="zákl. přenesená",J100,0)</f>
        <v>0</v>
      </c>
      <c r="BH100" s="208">
        <f>IF(N100="sníž. přenesená",J100,0)</f>
        <v>0</v>
      </c>
      <c r="BI100" s="208">
        <f>IF(N100="nulová",J100,0)</f>
        <v>0</v>
      </c>
      <c r="BJ100" s="18" t="s">
        <v>80</v>
      </c>
      <c r="BK100" s="208">
        <f>ROUND(I100*H100,2)</f>
        <v>215.02000000000001</v>
      </c>
      <c r="BL100" s="18" t="s">
        <v>139</v>
      </c>
      <c r="BM100" s="207" t="s">
        <v>916</v>
      </c>
    </row>
    <row r="101" s="2" customFormat="1">
      <c r="A101" s="33"/>
      <c r="B101" s="34"/>
      <c r="C101" s="35"/>
      <c r="D101" s="209" t="s">
        <v>125</v>
      </c>
      <c r="E101" s="35"/>
      <c r="F101" s="210" t="s">
        <v>917</v>
      </c>
      <c r="G101" s="35"/>
      <c r="H101" s="35"/>
      <c r="I101" s="35"/>
      <c r="J101" s="35"/>
      <c r="K101" s="35"/>
      <c r="L101" s="39"/>
      <c r="M101" s="211"/>
      <c r="N101" s="212"/>
      <c r="O101" s="78"/>
      <c r="P101" s="78"/>
      <c r="Q101" s="78"/>
      <c r="R101" s="78"/>
      <c r="S101" s="78"/>
      <c r="T101" s="79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T101" s="18" t="s">
        <v>125</v>
      </c>
      <c r="AU101" s="18" t="s">
        <v>82</v>
      </c>
    </row>
    <row r="102" s="13" customFormat="1">
      <c r="A102" s="13"/>
      <c r="B102" s="219"/>
      <c r="C102" s="220"/>
      <c r="D102" s="213" t="s">
        <v>195</v>
      </c>
      <c r="E102" s="221" t="s">
        <v>17</v>
      </c>
      <c r="F102" s="222" t="s">
        <v>918</v>
      </c>
      <c r="G102" s="220"/>
      <c r="H102" s="223">
        <v>2.6000000000000001</v>
      </c>
      <c r="I102" s="220"/>
      <c r="J102" s="220"/>
      <c r="K102" s="220"/>
      <c r="L102" s="224"/>
      <c r="M102" s="225"/>
      <c r="N102" s="226"/>
      <c r="O102" s="226"/>
      <c r="P102" s="226"/>
      <c r="Q102" s="226"/>
      <c r="R102" s="226"/>
      <c r="S102" s="226"/>
      <c r="T102" s="227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28" t="s">
        <v>195</v>
      </c>
      <c r="AU102" s="228" t="s">
        <v>82</v>
      </c>
      <c r="AV102" s="13" t="s">
        <v>82</v>
      </c>
      <c r="AW102" s="13" t="s">
        <v>34</v>
      </c>
      <c r="AX102" s="13" t="s">
        <v>80</v>
      </c>
      <c r="AY102" s="228" t="s">
        <v>115</v>
      </c>
    </row>
    <row r="103" s="2" customFormat="1" ht="49.05" customHeight="1">
      <c r="A103" s="33"/>
      <c r="B103" s="34"/>
      <c r="C103" s="197" t="s">
        <v>139</v>
      </c>
      <c r="D103" s="197" t="s">
        <v>118</v>
      </c>
      <c r="E103" s="198" t="s">
        <v>919</v>
      </c>
      <c r="F103" s="199" t="s">
        <v>920</v>
      </c>
      <c r="G103" s="200" t="s">
        <v>214</v>
      </c>
      <c r="H103" s="201">
        <v>2</v>
      </c>
      <c r="I103" s="202">
        <v>402</v>
      </c>
      <c r="J103" s="202">
        <f>ROUND(I103*H103,2)</f>
        <v>804</v>
      </c>
      <c r="K103" s="199" t="s">
        <v>122</v>
      </c>
      <c r="L103" s="39"/>
      <c r="M103" s="203" t="s">
        <v>17</v>
      </c>
      <c r="N103" s="204" t="s">
        <v>43</v>
      </c>
      <c r="O103" s="205">
        <v>0.70299999999999996</v>
      </c>
      <c r="P103" s="205">
        <f>O103*H103</f>
        <v>1.4059999999999999</v>
      </c>
      <c r="Q103" s="205">
        <v>0.0086800000000000002</v>
      </c>
      <c r="R103" s="205">
        <f>Q103*H103</f>
        <v>0.01736</v>
      </c>
      <c r="S103" s="205">
        <v>0</v>
      </c>
      <c r="T103" s="206">
        <f>S103*H103</f>
        <v>0</v>
      </c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R103" s="207" t="s">
        <v>139</v>
      </c>
      <c r="AT103" s="207" t="s">
        <v>118</v>
      </c>
      <c r="AU103" s="207" t="s">
        <v>82</v>
      </c>
      <c r="AY103" s="18" t="s">
        <v>115</v>
      </c>
      <c r="BE103" s="208">
        <f>IF(N103="základní",J103,0)</f>
        <v>804</v>
      </c>
      <c r="BF103" s="208">
        <f>IF(N103="snížená",J103,0)</f>
        <v>0</v>
      </c>
      <c r="BG103" s="208">
        <f>IF(N103="zákl. přenesená",J103,0)</f>
        <v>0</v>
      </c>
      <c r="BH103" s="208">
        <f>IF(N103="sníž. přenesená",J103,0)</f>
        <v>0</v>
      </c>
      <c r="BI103" s="208">
        <f>IF(N103="nulová",J103,0)</f>
        <v>0</v>
      </c>
      <c r="BJ103" s="18" t="s">
        <v>80</v>
      </c>
      <c r="BK103" s="208">
        <f>ROUND(I103*H103,2)</f>
        <v>804</v>
      </c>
      <c r="BL103" s="18" t="s">
        <v>139</v>
      </c>
      <c r="BM103" s="207" t="s">
        <v>921</v>
      </c>
    </row>
    <row r="104" s="2" customFormat="1">
      <c r="A104" s="33"/>
      <c r="B104" s="34"/>
      <c r="C104" s="35"/>
      <c r="D104" s="209" t="s">
        <v>125</v>
      </c>
      <c r="E104" s="35"/>
      <c r="F104" s="210" t="s">
        <v>922</v>
      </c>
      <c r="G104" s="35"/>
      <c r="H104" s="35"/>
      <c r="I104" s="35"/>
      <c r="J104" s="35"/>
      <c r="K104" s="35"/>
      <c r="L104" s="39"/>
      <c r="M104" s="211"/>
      <c r="N104" s="212"/>
      <c r="O104" s="78"/>
      <c r="P104" s="78"/>
      <c r="Q104" s="78"/>
      <c r="R104" s="78"/>
      <c r="S104" s="78"/>
      <c r="T104" s="79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T104" s="18" t="s">
        <v>125</v>
      </c>
      <c r="AU104" s="18" t="s">
        <v>82</v>
      </c>
    </row>
    <row r="105" s="2" customFormat="1" ht="16.5" customHeight="1">
      <c r="A105" s="33"/>
      <c r="B105" s="34"/>
      <c r="C105" s="197" t="s">
        <v>114</v>
      </c>
      <c r="D105" s="197" t="s">
        <v>118</v>
      </c>
      <c r="E105" s="198" t="s">
        <v>218</v>
      </c>
      <c r="F105" s="199" t="s">
        <v>219</v>
      </c>
      <c r="G105" s="200" t="s">
        <v>182</v>
      </c>
      <c r="H105" s="201">
        <v>35.200000000000003</v>
      </c>
      <c r="I105" s="202">
        <v>63.399999999999999</v>
      </c>
      <c r="J105" s="202">
        <f>ROUND(I105*H105,2)</f>
        <v>2231.6799999999998</v>
      </c>
      <c r="K105" s="199" t="s">
        <v>122</v>
      </c>
      <c r="L105" s="39"/>
      <c r="M105" s="203" t="s">
        <v>17</v>
      </c>
      <c r="N105" s="204" t="s">
        <v>43</v>
      </c>
      <c r="O105" s="205">
        <v>0.075999999999999998</v>
      </c>
      <c r="P105" s="205">
        <f>O105*H105</f>
        <v>2.6752000000000002</v>
      </c>
      <c r="Q105" s="205">
        <v>0</v>
      </c>
      <c r="R105" s="205">
        <f>Q105*H105</f>
        <v>0</v>
      </c>
      <c r="S105" s="205">
        <v>0</v>
      </c>
      <c r="T105" s="206">
        <f>S105*H105</f>
        <v>0</v>
      </c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R105" s="207" t="s">
        <v>139</v>
      </c>
      <c r="AT105" s="207" t="s">
        <v>118</v>
      </c>
      <c r="AU105" s="207" t="s">
        <v>82</v>
      </c>
      <c r="AY105" s="18" t="s">
        <v>115</v>
      </c>
      <c r="BE105" s="208">
        <f>IF(N105="základní",J105,0)</f>
        <v>2231.6799999999998</v>
      </c>
      <c r="BF105" s="208">
        <f>IF(N105="snížená",J105,0)</f>
        <v>0</v>
      </c>
      <c r="BG105" s="208">
        <f>IF(N105="zákl. přenesená",J105,0)</f>
        <v>0</v>
      </c>
      <c r="BH105" s="208">
        <f>IF(N105="sníž. přenesená",J105,0)</f>
        <v>0</v>
      </c>
      <c r="BI105" s="208">
        <f>IF(N105="nulová",J105,0)</f>
        <v>0</v>
      </c>
      <c r="BJ105" s="18" t="s">
        <v>80</v>
      </c>
      <c r="BK105" s="208">
        <f>ROUND(I105*H105,2)</f>
        <v>2231.6799999999998</v>
      </c>
      <c r="BL105" s="18" t="s">
        <v>139</v>
      </c>
      <c r="BM105" s="207" t="s">
        <v>923</v>
      </c>
    </row>
    <row r="106" s="2" customFormat="1">
      <c r="A106" s="33"/>
      <c r="B106" s="34"/>
      <c r="C106" s="35"/>
      <c r="D106" s="209" t="s">
        <v>125</v>
      </c>
      <c r="E106" s="35"/>
      <c r="F106" s="210" t="s">
        <v>221</v>
      </c>
      <c r="G106" s="35"/>
      <c r="H106" s="35"/>
      <c r="I106" s="35"/>
      <c r="J106" s="35"/>
      <c r="K106" s="35"/>
      <c r="L106" s="39"/>
      <c r="M106" s="211"/>
      <c r="N106" s="212"/>
      <c r="O106" s="78"/>
      <c r="P106" s="78"/>
      <c r="Q106" s="78"/>
      <c r="R106" s="78"/>
      <c r="S106" s="78"/>
      <c r="T106" s="79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T106" s="18" t="s">
        <v>125</v>
      </c>
      <c r="AU106" s="18" t="s">
        <v>82</v>
      </c>
    </row>
    <row r="107" s="13" customFormat="1">
      <c r="A107" s="13"/>
      <c r="B107" s="219"/>
      <c r="C107" s="220"/>
      <c r="D107" s="213" t="s">
        <v>195</v>
      </c>
      <c r="E107" s="221" t="s">
        <v>17</v>
      </c>
      <c r="F107" s="222" t="s">
        <v>924</v>
      </c>
      <c r="G107" s="220"/>
      <c r="H107" s="223">
        <v>35.200000000000003</v>
      </c>
      <c r="I107" s="220"/>
      <c r="J107" s="220"/>
      <c r="K107" s="220"/>
      <c r="L107" s="224"/>
      <c r="M107" s="225"/>
      <c r="N107" s="226"/>
      <c r="O107" s="226"/>
      <c r="P107" s="226"/>
      <c r="Q107" s="226"/>
      <c r="R107" s="226"/>
      <c r="S107" s="226"/>
      <c r="T107" s="227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28" t="s">
        <v>195</v>
      </c>
      <c r="AU107" s="228" t="s">
        <v>82</v>
      </c>
      <c r="AV107" s="13" t="s">
        <v>82</v>
      </c>
      <c r="AW107" s="13" t="s">
        <v>34</v>
      </c>
      <c r="AX107" s="13" t="s">
        <v>80</v>
      </c>
      <c r="AY107" s="228" t="s">
        <v>115</v>
      </c>
    </row>
    <row r="108" s="2" customFormat="1" ht="21.75" customHeight="1">
      <c r="A108" s="33"/>
      <c r="B108" s="34"/>
      <c r="C108" s="197" t="s">
        <v>151</v>
      </c>
      <c r="D108" s="197" t="s">
        <v>118</v>
      </c>
      <c r="E108" s="198" t="s">
        <v>223</v>
      </c>
      <c r="F108" s="199" t="s">
        <v>224</v>
      </c>
      <c r="G108" s="200" t="s">
        <v>225</v>
      </c>
      <c r="H108" s="201">
        <v>2.145</v>
      </c>
      <c r="I108" s="202">
        <v>112</v>
      </c>
      <c r="J108" s="202">
        <f>ROUND(I108*H108,2)</f>
        <v>240.24000000000001</v>
      </c>
      <c r="K108" s="199" t="s">
        <v>122</v>
      </c>
      <c r="L108" s="39"/>
      <c r="M108" s="203" t="s">
        <v>17</v>
      </c>
      <c r="N108" s="204" t="s">
        <v>43</v>
      </c>
      <c r="O108" s="205">
        <v>0.14000000000000001</v>
      </c>
      <c r="P108" s="205">
        <f>O108*H108</f>
        <v>0.30030000000000001</v>
      </c>
      <c r="Q108" s="205">
        <v>0</v>
      </c>
      <c r="R108" s="205">
        <f>Q108*H108</f>
        <v>0</v>
      </c>
      <c r="S108" s="205">
        <v>0</v>
      </c>
      <c r="T108" s="206">
        <f>S108*H108</f>
        <v>0</v>
      </c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R108" s="207" t="s">
        <v>139</v>
      </c>
      <c r="AT108" s="207" t="s">
        <v>118</v>
      </c>
      <c r="AU108" s="207" t="s">
        <v>82</v>
      </c>
      <c r="AY108" s="18" t="s">
        <v>115</v>
      </c>
      <c r="BE108" s="208">
        <f>IF(N108="základní",J108,0)</f>
        <v>240.24000000000001</v>
      </c>
      <c r="BF108" s="208">
        <f>IF(N108="snížená",J108,0)</f>
        <v>0</v>
      </c>
      <c r="BG108" s="208">
        <f>IF(N108="zákl. přenesená",J108,0)</f>
        <v>0</v>
      </c>
      <c r="BH108" s="208">
        <f>IF(N108="sníž. přenesená",J108,0)</f>
        <v>0</v>
      </c>
      <c r="BI108" s="208">
        <f>IF(N108="nulová",J108,0)</f>
        <v>0</v>
      </c>
      <c r="BJ108" s="18" t="s">
        <v>80</v>
      </c>
      <c r="BK108" s="208">
        <f>ROUND(I108*H108,2)</f>
        <v>240.24000000000001</v>
      </c>
      <c r="BL108" s="18" t="s">
        <v>139</v>
      </c>
      <c r="BM108" s="207" t="s">
        <v>925</v>
      </c>
    </row>
    <row r="109" s="2" customFormat="1">
      <c r="A109" s="33"/>
      <c r="B109" s="34"/>
      <c r="C109" s="35"/>
      <c r="D109" s="209" t="s">
        <v>125</v>
      </c>
      <c r="E109" s="35"/>
      <c r="F109" s="210" t="s">
        <v>227</v>
      </c>
      <c r="G109" s="35"/>
      <c r="H109" s="35"/>
      <c r="I109" s="35"/>
      <c r="J109" s="35"/>
      <c r="K109" s="35"/>
      <c r="L109" s="39"/>
      <c r="M109" s="211"/>
      <c r="N109" s="212"/>
      <c r="O109" s="78"/>
      <c r="P109" s="78"/>
      <c r="Q109" s="78"/>
      <c r="R109" s="78"/>
      <c r="S109" s="78"/>
      <c r="T109" s="79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T109" s="18" t="s">
        <v>125</v>
      </c>
      <c r="AU109" s="18" t="s">
        <v>82</v>
      </c>
    </row>
    <row r="110" s="13" customFormat="1">
      <c r="A110" s="13"/>
      <c r="B110" s="219"/>
      <c r="C110" s="220"/>
      <c r="D110" s="213" t="s">
        <v>195</v>
      </c>
      <c r="E110" s="221" t="s">
        <v>17</v>
      </c>
      <c r="F110" s="222" t="s">
        <v>926</v>
      </c>
      <c r="G110" s="220"/>
      <c r="H110" s="223">
        <v>2.145</v>
      </c>
      <c r="I110" s="220"/>
      <c r="J110" s="220"/>
      <c r="K110" s="220"/>
      <c r="L110" s="224"/>
      <c r="M110" s="225"/>
      <c r="N110" s="226"/>
      <c r="O110" s="226"/>
      <c r="P110" s="226"/>
      <c r="Q110" s="226"/>
      <c r="R110" s="226"/>
      <c r="S110" s="226"/>
      <c r="T110" s="227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28" t="s">
        <v>195</v>
      </c>
      <c r="AU110" s="228" t="s">
        <v>82</v>
      </c>
      <c r="AV110" s="13" t="s">
        <v>82</v>
      </c>
      <c r="AW110" s="13" t="s">
        <v>34</v>
      </c>
      <c r="AX110" s="13" t="s">
        <v>80</v>
      </c>
      <c r="AY110" s="228" t="s">
        <v>115</v>
      </c>
    </row>
    <row r="111" s="2" customFormat="1" ht="21.75" customHeight="1">
      <c r="A111" s="33"/>
      <c r="B111" s="34"/>
      <c r="C111" s="197" t="s">
        <v>157</v>
      </c>
      <c r="D111" s="197" t="s">
        <v>118</v>
      </c>
      <c r="E111" s="198" t="s">
        <v>230</v>
      </c>
      <c r="F111" s="199" t="s">
        <v>231</v>
      </c>
      <c r="G111" s="200" t="s">
        <v>225</v>
      </c>
      <c r="H111" s="201">
        <v>2.145</v>
      </c>
      <c r="I111" s="202">
        <v>170</v>
      </c>
      <c r="J111" s="202">
        <f>ROUND(I111*H111,2)</f>
        <v>364.64999999999998</v>
      </c>
      <c r="K111" s="199" t="s">
        <v>122</v>
      </c>
      <c r="L111" s="39"/>
      <c r="M111" s="203" t="s">
        <v>17</v>
      </c>
      <c r="N111" s="204" t="s">
        <v>43</v>
      </c>
      <c r="O111" s="205">
        <v>0.21199999999999999</v>
      </c>
      <c r="P111" s="205">
        <f>O111*H111</f>
        <v>0.45473999999999998</v>
      </c>
      <c r="Q111" s="205">
        <v>0</v>
      </c>
      <c r="R111" s="205">
        <f>Q111*H111</f>
        <v>0</v>
      </c>
      <c r="S111" s="205">
        <v>0</v>
      </c>
      <c r="T111" s="206">
        <f>S111*H111</f>
        <v>0</v>
      </c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R111" s="207" t="s">
        <v>139</v>
      </c>
      <c r="AT111" s="207" t="s">
        <v>118</v>
      </c>
      <c r="AU111" s="207" t="s">
        <v>82</v>
      </c>
      <c r="AY111" s="18" t="s">
        <v>115</v>
      </c>
      <c r="BE111" s="208">
        <f>IF(N111="základní",J111,0)</f>
        <v>364.64999999999998</v>
      </c>
      <c r="BF111" s="208">
        <f>IF(N111="snížená",J111,0)</f>
        <v>0</v>
      </c>
      <c r="BG111" s="208">
        <f>IF(N111="zákl. přenesená",J111,0)</f>
        <v>0</v>
      </c>
      <c r="BH111" s="208">
        <f>IF(N111="sníž. přenesená",J111,0)</f>
        <v>0</v>
      </c>
      <c r="BI111" s="208">
        <f>IF(N111="nulová",J111,0)</f>
        <v>0</v>
      </c>
      <c r="BJ111" s="18" t="s">
        <v>80</v>
      </c>
      <c r="BK111" s="208">
        <f>ROUND(I111*H111,2)</f>
        <v>364.64999999999998</v>
      </c>
      <c r="BL111" s="18" t="s">
        <v>139</v>
      </c>
      <c r="BM111" s="207" t="s">
        <v>927</v>
      </c>
    </row>
    <row r="112" s="2" customFormat="1">
      <c r="A112" s="33"/>
      <c r="B112" s="34"/>
      <c r="C112" s="35"/>
      <c r="D112" s="209" t="s">
        <v>125</v>
      </c>
      <c r="E112" s="35"/>
      <c r="F112" s="210" t="s">
        <v>233</v>
      </c>
      <c r="G112" s="35"/>
      <c r="H112" s="35"/>
      <c r="I112" s="35"/>
      <c r="J112" s="35"/>
      <c r="K112" s="35"/>
      <c r="L112" s="39"/>
      <c r="M112" s="211"/>
      <c r="N112" s="212"/>
      <c r="O112" s="78"/>
      <c r="P112" s="78"/>
      <c r="Q112" s="78"/>
      <c r="R112" s="78"/>
      <c r="S112" s="78"/>
      <c r="T112" s="79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T112" s="18" t="s">
        <v>125</v>
      </c>
      <c r="AU112" s="18" t="s">
        <v>82</v>
      </c>
    </row>
    <row r="113" s="2" customFormat="1" ht="24.15" customHeight="1">
      <c r="A113" s="33"/>
      <c r="B113" s="34"/>
      <c r="C113" s="197" t="s">
        <v>367</v>
      </c>
      <c r="D113" s="197" t="s">
        <v>118</v>
      </c>
      <c r="E113" s="198" t="s">
        <v>242</v>
      </c>
      <c r="F113" s="199" t="s">
        <v>243</v>
      </c>
      <c r="G113" s="200" t="s">
        <v>225</v>
      </c>
      <c r="H113" s="201">
        <v>4.1779999999999999</v>
      </c>
      <c r="I113" s="202">
        <v>269</v>
      </c>
      <c r="J113" s="202">
        <f>ROUND(I113*H113,2)</f>
        <v>1123.8800000000001</v>
      </c>
      <c r="K113" s="199" t="s">
        <v>122</v>
      </c>
      <c r="L113" s="39"/>
      <c r="M113" s="203" t="s">
        <v>17</v>
      </c>
      <c r="N113" s="204" t="s">
        <v>43</v>
      </c>
      <c r="O113" s="205">
        <v>0.33700000000000002</v>
      </c>
      <c r="P113" s="205">
        <f>O113*H113</f>
        <v>1.407986</v>
      </c>
      <c r="Q113" s="205">
        <v>0</v>
      </c>
      <c r="R113" s="205">
        <f>Q113*H113</f>
        <v>0</v>
      </c>
      <c r="S113" s="205">
        <v>0</v>
      </c>
      <c r="T113" s="206">
        <f>S113*H113</f>
        <v>0</v>
      </c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R113" s="207" t="s">
        <v>139</v>
      </c>
      <c r="AT113" s="207" t="s">
        <v>118</v>
      </c>
      <c r="AU113" s="207" t="s">
        <v>82</v>
      </c>
      <c r="AY113" s="18" t="s">
        <v>115</v>
      </c>
      <c r="BE113" s="208">
        <f>IF(N113="základní",J113,0)</f>
        <v>1123.8800000000001</v>
      </c>
      <c r="BF113" s="208">
        <f>IF(N113="snížená",J113,0)</f>
        <v>0</v>
      </c>
      <c r="BG113" s="208">
        <f>IF(N113="zákl. přenesená",J113,0)</f>
        <v>0</v>
      </c>
      <c r="BH113" s="208">
        <f>IF(N113="sníž. přenesená",J113,0)</f>
        <v>0</v>
      </c>
      <c r="BI113" s="208">
        <f>IF(N113="nulová",J113,0)</f>
        <v>0</v>
      </c>
      <c r="BJ113" s="18" t="s">
        <v>80</v>
      </c>
      <c r="BK113" s="208">
        <f>ROUND(I113*H113,2)</f>
        <v>1123.8800000000001</v>
      </c>
      <c r="BL113" s="18" t="s">
        <v>139</v>
      </c>
      <c r="BM113" s="207" t="s">
        <v>928</v>
      </c>
    </row>
    <row r="114" s="2" customFormat="1">
      <c r="A114" s="33"/>
      <c r="B114" s="34"/>
      <c r="C114" s="35"/>
      <c r="D114" s="209" t="s">
        <v>125</v>
      </c>
      <c r="E114" s="35"/>
      <c r="F114" s="210" t="s">
        <v>245</v>
      </c>
      <c r="G114" s="35"/>
      <c r="H114" s="35"/>
      <c r="I114" s="35"/>
      <c r="J114" s="35"/>
      <c r="K114" s="35"/>
      <c r="L114" s="39"/>
      <c r="M114" s="211"/>
      <c r="N114" s="212"/>
      <c r="O114" s="78"/>
      <c r="P114" s="78"/>
      <c r="Q114" s="78"/>
      <c r="R114" s="78"/>
      <c r="S114" s="78"/>
      <c r="T114" s="79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T114" s="18" t="s">
        <v>125</v>
      </c>
      <c r="AU114" s="18" t="s">
        <v>82</v>
      </c>
    </row>
    <row r="115" s="13" customFormat="1">
      <c r="A115" s="13"/>
      <c r="B115" s="219"/>
      <c r="C115" s="220"/>
      <c r="D115" s="213" t="s">
        <v>195</v>
      </c>
      <c r="E115" s="221" t="s">
        <v>17</v>
      </c>
      <c r="F115" s="222" t="s">
        <v>929</v>
      </c>
      <c r="G115" s="220"/>
      <c r="H115" s="223">
        <v>1.448</v>
      </c>
      <c r="I115" s="220"/>
      <c r="J115" s="220"/>
      <c r="K115" s="220"/>
      <c r="L115" s="224"/>
      <c r="M115" s="225"/>
      <c r="N115" s="226"/>
      <c r="O115" s="226"/>
      <c r="P115" s="226"/>
      <c r="Q115" s="226"/>
      <c r="R115" s="226"/>
      <c r="S115" s="226"/>
      <c r="T115" s="227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28" t="s">
        <v>195</v>
      </c>
      <c r="AU115" s="228" t="s">
        <v>82</v>
      </c>
      <c r="AV115" s="13" t="s">
        <v>82</v>
      </c>
      <c r="AW115" s="13" t="s">
        <v>34</v>
      </c>
      <c r="AX115" s="13" t="s">
        <v>72</v>
      </c>
      <c r="AY115" s="228" t="s">
        <v>115</v>
      </c>
    </row>
    <row r="116" s="13" customFormat="1">
      <c r="A116" s="13"/>
      <c r="B116" s="219"/>
      <c r="C116" s="220"/>
      <c r="D116" s="213" t="s">
        <v>195</v>
      </c>
      <c r="E116" s="221" t="s">
        <v>17</v>
      </c>
      <c r="F116" s="222" t="s">
        <v>930</v>
      </c>
      <c r="G116" s="220"/>
      <c r="H116" s="223">
        <v>0.52000000000000002</v>
      </c>
      <c r="I116" s="220"/>
      <c r="J116" s="220"/>
      <c r="K116" s="220"/>
      <c r="L116" s="224"/>
      <c r="M116" s="225"/>
      <c r="N116" s="226"/>
      <c r="O116" s="226"/>
      <c r="P116" s="226"/>
      <c r="Q116" s="226"/>
      <c r="R116" s="226"/>
      <c r="S116" s="226"/>
      <c r="T116" s="227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28" t="s">
        <v>195</v>
      </c>
      <c r="AU116" s="228" t="s">
        <v>82</v>
      </c>
      <c r="AV116" s="13" t="s">
        <v>82</v>
      </c>
      <c r="AW116" s="13" t="s">
        <v>34</v>
      </c>
      <c r="AX116" s="13" t="s">
        <v>72</v>
      </c>
      <c r="AY116" s="228" t="s">
        <v>115</v>
      </c>
    </row>
    <row r="117" s="13" customFormat="1">
      <c r="A117" s="13"/>
      <c r="B117" s="219"/>
      <c r="C117" s="220"/>
      <c r="D117" s="213" t="s">
        <v>195</v>
      </c>
      <c r="E117" s="221" t="s">
        <v>17</v>
      </c>
      <c r="F117" s="222" t="s">
        <v>931</v>
      </c>
      <c r="G117" s="220"/>
      <c r="H117" s="223">
        <v>2.21</v>
      </c>
      <c r="I117" s="220"/>
      <c r="J117" s="220"/>
      <c r="K117" s="220"/>
      <c r="L117" s="224"/>
      <c r="M117" s="225"/>
      <c r="N117" s="226"/>
      <c r="O117" s="226"/>
      <c r="P117" s="226"/>
      <c r="Q117" s="226"/>
      <c r="R117" s="226"/>
      <c r="S117" s="226"/>
      <c r="T117" s="227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28" t="s">
        <v>195</v>
      </c>
      <c r="AU117" s="228" t="s">
        <v>82</v>
      </c>
      <c r="AV117" s="13" t="s">
        <v>82</v>
      </c>
      <c r="AW117" s="13" t="s">
        <v>34</v>
      </c>
      <c r="AX117" s="13" t="s">
        <v>72</v>
      </c>
      <c r="AY117" s="228" t="s">
        <v>115</v>
      </c>
    </row>
    <row r="118" s="14" customFormat="1">
      <c r="A118" s="14"/>
      <c r="B118" s="229"/>
      <c r="C118" s="230"/>
      <c r="D118" s="213" t="s">
        <v>195</v>
      </c>
      <c r="E118" s="231" t="s">
        <v>17</v>
      </c>
      <c r="F118" s="232" t="s">
        <v>248</v>
      </c>
      <c r="G118" s="230"/>
      <c r="H118" s="233">
        <v>4.1779999999999999</v>
      </c>
      <c r="I118" s="230"/>
      <c r="J118" s="230"/>
      <c r="K118" s="230"/>
      <c r="L118" s="234"/>
      <c r="M118" s="235"/>
      <c r="N118" s="236"/>
      <c r="O118" s="236"/>
      <c r="P118" s="236"/>
      <c r="Q118" s="236"/>
      <c r="R118" s="236"/>
      <c r="S118" s="236"/>
      <c r="T118" s="237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38" t="s">
        <v>195</v>
      </c>
      <c r="AU118" s="238" t="s">
        <v>82</v>
      </c>
      <c r="AV118" s="14" t="s">
        <v>139</v>
      </c>
      <c r="AW118" s="14" t="s">
        <v>34</v>
      </c>
      <c r="AX118" s="14" t="s">
        <v>80</v>
      </c>
      <c r="AY118" s="238" t="s">
        <v>115</v>
      </c>
    </row>
    <row r="119" s="2" customFormat="1" ht="24.15" customHeight="1">
      <c r="A119" s="33"/>
      <c r="B119" s="34"/>
      <c r="C119" s="197" t="s">
        <v>307</v>
      </c>
      <c r="D119" s="197" t="s">
        <v>118</v>
      </c>
      <c r="E119" s="198" t="s">
        <v>262</v>
      </c>
      <c r="F119" s="199" t="s">
        <v>263</v>
      </c>
      <c r="G119" s="200" t="s">
        <v>225</v>
      </c>
      <c r="H119" s="201">
        <v>4.1779999999999999</v>
      </c>
      <c r="I119" s="202">
        <v>537</v>
      </c>
      <c r="J119" s="202">
        <f>ROUND(I119*H119,2)</f>
        <v>2243.5900000000001</v>
      </c>
      <c r="K119" s="199" t="s">
        <v>122</v>
      </c>
      <c r="L119" s="39"/>
      <c r="M119" s="203" t="s">
        <v>17</v>
      </c>
      <c r="N119" s="204" t="s">
        <v>43</v>
      </c>
      <c r="O119" s="205">
        <v>0.67200000000000004</v>
      </c>
      <c r="P119" s="205">
        <f>O119*H119</f>
        <v>2.8076160000000003</v>
      </c>
      <c r="Q119" s="205">
        <v>0</v>
      </c>
      <c r="R119" s="205">
        <f>Q119*H119</f>
        <v>0</v>
      </c>
      <c r="S119" s="205">
        <v>0</v>
      </c>
      <c r="T119" s="206">
        <f>S119*H119</f>
        <v>0</v>
      </c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R119" s="207" t="s">
        <v>139</v>
      </c>
      <c r="AT119" s="207" t="s">
        <v>118</v>
      </c>
      <c r="AU119" s="207" t="s">
        <v>82</v>
      </c>
      <c r="AY119" s="18" t="s">
        <v>115</v>
      </c>
      <c r="BE119" s="208">
        <f>IF(N119="základní",J119,0)</f>
        <v>2243.5900000000001</v>
      </c>
      <c r="BF119" s="208">
        <f>IF(N119="snížená",J119,0)</f>
        <v>0</v>
      </c>
      <c r="BG119" s="208">
        <f>IF(N119="zákl. přenesená",J119,0)</f>
        <v>0</v>
      </c>
      <c r="BH119" s="208">
        <f>IF(N119="sníž. přenesená",J119,0)</f>
        <v>0</v>
      </c>
      <c r="BI119" s="208">
        <f>IF(N119="nulová",J119,0)</f>
        <v>0</v>
      </c>
      <c r="BJ119" s="18" t="s">
        <v>80</v>
      </c>
      <c r="BK119" s="208">
        <f>ROUND(I119*H119,2)</f>
        <v>2243.5900000000001</v>
      </c>
      <c r="BL119" s="18" t="s">
        <v>139</v>
      </c>
      <c r="BM119" s="207" t="s">
        <v>932</v>
      </c>
    </row>
    <row r="120" s="2" customFormat="1">
      <c r="A120" s="33"/>
      <c r="B120" s="34"/>
      <c r="C120" s="35"/>
      <c r="D120" s="209" t="s">
        <v>125</v>
      </c>
      <c r="E120" s="35"/>
      <c r="F120" s="210" t="s">
        <v>265</v>
      </c>
      <c r="G120" s="35"/>
      <c r="H120" s="35"/>
      <c r="I120" s="35"/>
      <c r="J120" s="35"/>
      <c r="K120" s="35"/>
      <c r="L120" s="39"/>
      <c r="M120" s="211"/>
      <c r="N120" s="212"/>
      <c r="O120" s="78"/>
      <c r="P120" s="78"/>
      <c r="Q120" s="78"/>
      <c r="R120" s="78"/>
      <c r="S120" s="78"/>
      <c r="T120" s="79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T120" s="18" t="s">
        <v>125</v>
      </c>
      <c r="AU120" s="18" t="s">
        <v>82</v>
      </c>
    </row>
    <row r="121" s="13" customFormat="1">
      <c r="A121" s="13"/>
      <c r="B121" s="219"/>
      <c r="C121" s="220"/>
      <c r="D121" s="213" t="s">
        <v>195</v>
      </c>
      <c r="E121" s="221" t="s">
        <v>17</v>
      </c>
      <c r="F121" s="222" t="s">
        <v>929</v>
      </c>
      <c r="G121" s="220"/>
      <c r="H121" s="223">
        <v>1.448</v>
      </c>
      <c r="I121" s="220"/>
      <c r="J121" s="220"/>
      <c r="K121" s="220"/>
      <c r="L121" s="224"/>
      <c r="M121" s="225"/>
      <c r="N121" s="226"/>
      <c r="O121" s="226"/>
      <c r="P121" s="226"/>
      <c r="Q121" s="226"/>
      <c r="R121" s="226"/>
      <c r="S121" s="226"/>
      <c r="T121" s="227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28" t="s">
        <v>195</v>
      </c>
      <c r="AU121" s="228" t="s">
        <v>82</v>
      </c>
      <c r="AV121" s="13" t="s">
        <v>82</v>
      </c>
      <c r="AW121" s="13" t="s">
        <v>34</v>
      </c>
      <c r="AX121" s="13" t="s">
        <v>72</v>
      </c>
      <c r="AY121" s="228" t="s">
        <v>115</v>
      </c>
    </row>
    <row r="122" s="13" customFormat="1">
      <c r="A122" s="13"/>
      <c r="B122" s="219"/>
      <c r="C122" s="220"/>
      <c r="D122" s="213" t="s">
        <v>195</v>
      </c>
      <c r="E122" s="221" t="s">
        <v>17</v>
      </c>
      <c r="F122" s="222" t="s">
        <v>930</v>
      </c>
      <c r="G122" s="220"/>
      <c r="H122" s="223">
        <v>0.52000000000000002</v>
      </c>
      <c r="I122" s="220"/>
      <c r="J122" s="220"/>
      <c r="K122" s="220"/>
      <c r="L122" s="224"/>
      <c r="M122" s="225"/>
      <c r="N122" s="226"/>
      <c r="O122" s="226"/>
      <c r="P122" s="226"/>
      <c r="Q122" s="226"/>
      <c r="R122" s="226"/>
      <c r="S122" s="226"/>
      <c r="T122" s="227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28" t="s">
        <v>195</v>
      </c>
      <c r="AU122" s="228" t="s">
        <v>82</v>
      </c>
      <c r="AV122" s="13" t="s">
        <v>82</v>
      </c>
      <c r="AW122" s="13" t="s">
        <v>34</v>
      </c>
      <c r="AX122" s="13" t="s">
        <v>72</v>
      </c>
      <c r="AY122" s="228" t="s">
        <v>115</v>
      </c>
    </row>
    <row r="123" s="13" customFormat="1">
      <c r="A123" s="13"/>
      <c r="B123" s="219"/>
      <c r="C123" s="220"/>
      <c r="D123" s="213" t="s">
        <v>195</v>
      </c>
      <c r="E123" s="221" t="s">
        <v>17</v>
      </c>
      <c r="F123" s="222" t="s">
        <v>931</v>
      </c>
      <c r="G123" s="220"/>
      <c r="H123" s="223">
        <v>2.21</v>
      </c>
      <c r="I123" s="220"/>
      <c r="J123" s="220"/>
      <c r="K123" s="220"/>
      <c r="L123" s="224"/>
      <c r="M123" s="225"/>
      <c r="N123" s="226"/>
      <c r="O123" s="226"/>
      <c r="P123" s="226"/>
      <c r="Q123" s="226"/>
      <c r="R123" s="226"/>
      <c r="S123" s="226"/>
      <c r="T123" s="227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28" t="s">
        <v>195</v>
      </c>
      <c r="AU123" s="228" t="s">
        <v>82</v>
      </c>
      <c r="AV123" s="13" t="s">
        <v>82</v>
      </c>
      <c r="AW123" s="13" t="s">
        <v>34</v>
      </c>
      <c r="AX123" s="13" t="s">
        <v>72</v>
      </c>
      <c r="AY123" s="228" t="s">
        <v>115</v>
      </c>
    </row>
    <row r="124" s="14" customFormat="1">
      <c r="A124" s="14"/>
      <c r="B124" s="229"/>
      <c r="C124" s="230"/>
      <c r="D124" s="213" t="s">
        <v>195</v>
      </c>
      <c r="E124" s="231" t="s">
        <v>17</v>
      </c>
      <c r="F124" s="232" t="s">
        <v>248</v>
      </c>
      <c r="G124" s="230"/>
      <c r="H124" s="233">
        <v>4.1779999999999999</v>
      </c>
      <c r="I124" s="230"/>
      <c r="J124" s="230"/>
      <c r="K124" s="230"/>
      <c r="L124" s="234"/>
      <c r="M124" s="235"/>
      <c r="N124" s="236"/>
      <c r="O124" s="236"/>
      <c r="P124" s="236"/>
      <c r="Q124" s="236"/>
      <c r="R124" s="236"/>
      <c r="S124" s="236"/>
      <c r="T124" s="237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38" t="s">
        <v>195</v>
      </c>
      <c r="AU124" s="238" t="s">
        <v>82</v>
      </c>
      <c r="AV124" s="14" t="s">
        <v>139</v>
      </c>
      <c r="AW124" s="14" t="s">
        <v>34</v>
      </c>
      <c r="AX124" s="14" t="s">
        <v>80</v>
      </c>
      <c r="AY124" s="238" t="s">
        <v>115</v>
      </c>
    </row>
    <row r="125" s="2" customFormat="1" ht="24.15" customHeight="1">
      <c r="A125" s="33"/>
      <c r="B125" s="34"/>
      <c r="C125" s="197" t="s">
        <v>316</v>
      </c>
      <c r="D125" s="197" t="s">
        <v>118</v>
      </c>
      <c r="E125" s="198" t="s">
        <v>291</v>
      </c>
      <c r="F125" s="199" t="s">
        <v>292</v>
      </c>
      <c r="G125" s="200" t="s">
        <v>225</v>
      </c>
      <c r="H125" s="201">
        <v>1.5600000000000001</v>
      </c>
      <c r="I125" s="202">
        <v>638</v>
      </c>
      <c r="J125" s="202">
        <f>ROUND(I125*H125,2)</f>
        <v>995.27999999999997</v>
      </c>
      <c r="K125" s="199" t="s">
        <v>122</v>
      </c>
      <c r="L125" s="39"/>
      <c r="M125" s="203" t="s">
        <v>17</v>
      </c>
      <c r="N125" s="204" t="s">
        <v>43</v>
      </c>
      <c r="O125" s="205">
        <v>1.7629999999999999</v>
      </c>
      <c r="P125" s="205">
        <f>O125*H125</f>
        <v>2.7502800000000001</v>
      </c>
      <c r="Q125" s="205">
        <v>0</v>
      </c>
      <c r="R125" s="205">
        <f>Q125*H125</f>
        <v>0</v>
      </c>
      <c r="S125" s="205">
        <v>0</v>
      </c>
      <c r="T125" s="206">
        <f>S125*H125</f>
        <v>0</v>
      </c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R125" s="207" t="s">
        <v>139</v>
      </c>
      <c r="AT125" s="207" t="s">
        <v>118</v>
      </c>
      <c r="AU125" s="207" t="s">
        <v>82</v>
      </c>
      <c r="AY125" s="18" t="s">
        <v>115</v>
      </c>
      <c r="BE125" s="208">
        <f>IF(N125="základní",J125,0)</f>
        <v>995.27999999999997</v>
      </c>
      <c r="BF125" s="208">
        <f>IF(N125="snížená",J125,0)</f>
        <v>0</v>
      </c>
      <c r="BG125" s="208">
        <f>IF(N125="zákl. přenesená",J125,0)</f>
        <v>0</v>
      </c>
      <c r="BH125" s="208">
        <f>IF(N125="sníž. přenesená",J125,0)</f>
        <v>0</v>
      </c>
      <c r="BI125" s="208">
        <f>IF(N125="nulová",J125,0)</f>
        <v>0</v>
      </c>
      <c r="BJ125" s="18" t="s">
        <v>80</v>
      </c>
      <c r="BK125" s="208">
        <f>ROUND(I125*H125,2)</f>
        <v>995.27999999999997</v>
      </c>
      <c r="BL125" s="18" t="s">
        <v>139</v>
      </c>
      <c r="BM125" s="207" t="s">
        <v>933</v>
      </c>
    </row>
    <row r="126" s="2" customFormat="1">
      <c r="A126" s="33"/>
      <c r="B126" s="34"/>
      <c r="C126" s="35"/>
      <c r="D126" s="209" t="s">
        <v>125</v>
      </c>
      <c r="E126" s="35"/>
      <c r="F126" s="210" t="s">
        <v>294</v>
      </c>
      <c r="G126" s="35"/>
      <c r="H126" s="35"/>
      <c r="I126" s="35"/>
      <c r="J126" s="35"/>
      <c r="K126" s="35"/>
      <c r="L126" s="39"/>
      <c r="M126" s="211"/>
      <c r="N126" s="212"/>
      <c r="O126" s="78"/>
      <c r="P126" s="78"/>
      <c r="Q126" s="78"/>
      <c r="R126" s="78"/>
      <c r="S126" s="78"/>
      <c r="T126" s="79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T126" s="18" t="s">
        <v>125</v>
      </c>
      <c r="AU126" s="18" t="s">
        <v>82</v>
      </c>
    </row>
    <row r="127" s="13" customFormat="1">
      <c r="A127" s="13"/>
      <c r="B127" s="219"/>
      <c r="C127" s="220"/>
      <c r="D127" s="213" t="s">
        <v>195</v>
      </c>
      <c r="E127" s="221" t="s">
        <v>17</v>
      </c>
      <c r="F127" s="222" t="s">
        <v>934</v>
      </c>
      <c r="G127" s="220"/>
      <c r="H127" s="223">
        <v>1.5600000000000001</v>
      </c>
      <c r="I127" s="220"/>
      <c r="J127" s="220"/>
      <c r="K127" s="220"/>
      <c r="L127" s="224"/>
      <c r="M127" s="225"/>
      <c r="N127" s="226"/>
      <c r="O127" s="226"/>
      <c r="P127" s="226"/>
      <c r="Q127" s="226"/>
      <c r="R127" s="226"/>
      <c r="S127" s="226"/>
      <c r="T127" s="227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28" t="s">
        <v>195</v>
      </c>
      <c r="AU127" s="228" t="s">
        <v>82</v>
      </c>
      <c r="AV127" s="13" t="s">
        <v>82</v>
      </c>
      <c r="AW127" s="13" t="s">
        <v>34</v>
      </c>
      <c r="AX127" s="13" t="s">
        <v>80</v>
      </c>
      <c r="AY127" s="228" t="s">
        <v>115</v>
      </c>
    </row>
    <row r="128" s="2" customFormat="1" ht="37.8" customHeight="1">
      <c r="A128" s="33"/>
      <c r="B128" s="34"/>
      <c r="C128" s="197" t="s">
        <v>935</v>
      </c>
      <c r="D128" s="197" t="s">
        <v>118</v>
      </c>
      <c r="E128" s="198" t="s">
        <v>308</v>
      </c>
      <c r="F128" s="199" t="s">
        <v>309</v>
      </c>
      <c r="G128" s="200" t="s">
        <v>225</v>
      </c>
      <c r="H128" s="201">
        <v>12.646000000000001</v>
      </c>
      <c r="I128" s="202">
        <v>313</v>
      </c>
      <c r="J128" s="202">
        <f>ROUND(I128*H128,2)</f>
        <v>3958.1999999999998</v>
      </c>
      <c r="K128" s="199" t="s">
        <v>122</v>
      </c>
      <c r="L128" s="39"/>
      <c r="M128" s="203" t="s">
        <v>17</v>
      </c>
      <c r="N128" s="204" t="s">
        <v>43</v>
      </c>
      <c r="O128" s="205">
        <v>0.086999999999999994</v>
      </c>
      <c r="P128" s="205">
        <f>O128*H128</f>
        <v>1.1002019999999999</v>
      </c>
      <c r="Q128" s="205">
        <v>0</v>
      </c>
      <c r="R128" s="205">
        <f>Q128*H128</f>
        <v>0</v>
      </c>
      <c r="S128" s="205">
        <v>0</v>
      </c>
      <c r="T128" s="206">
        <f>S128*H128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R128" s="207" t="s">
        <v>139</v>
      </c>
      <c r="AT128" s="207" t="s">
        <v>118</v>
      </c>
      <c r="AU128" s="207" t="s">
        <v>82</v>
      </c>
      <c r="AY128" s="18" t="s">
        <v>115</v>
      </c>
      <c r="BE128" s="208">
        <f>IF(N128="základní",J128,0)</f>
        <v>3958.1999999999998</v>
      </c>
      <c r="BF128" s="208">
        <f>IF(N128="snížená",J128,0)</f>
        <v>0</v>
      </c>
      <c r="BG128" s="208">
        <f>IF(N128="zákl. přenesená",J128,0)</f>
        <v>0</v>
      </c>
      <c r="BH128" s="208">
        <f>IF(N128="sníž. přenesená",J128,0)</f>
        <v>0</v>
      </c>
      <c r="BI128" s="208">
        <f>IF(N128="nulová",J128,0)</f>
        <v>0</v>
      </c>
      <c r="BJ128" s="18" t="s">
        <v>80</v>
      </c>
      <c r="BK128" s="208">
        <f>ROUND(I128*H128,2)</f>
        <v>3958.1999999999998</v>
      </c>
      <c r="BL128" s="18" t="s">
        <v>139</v>
      </c>
      <c r="BM128" s="207" t="s">
        <v>936</v>
      </c>
    </row>
    <row r="129" s="2" customFormat="1">
      <c r="A129" s="33"/>
      <c r="B129" s="34"/>
      <c r="C129" s="35"/>
      <c r="D129" s="209" t="s">
        <v>125</v>
      </c>
      <c r="E129" s="35"/>
      <c r="F129" s="210" t="s">
        <v>311</v>
      </c>
      <c r="G129" s="35"/>
      <c r="H129" s="35"/>
      <c r="I129" s="35"/>
      <c r="J129" s="35"/>
      <c r="K129" s="35"/>
      <c r="L129" s="39"/>
      <c r="M129" s="211"/>
      <c r="N129" s="212"/>
      <c r="O129" s="78"/>
      <c r="P129" s="78"/>
      <c r="Q129" s="78"/>
      <c r="R129" s="78"/>
      <c r="S129" s="78"/>
      <c r="T129" s="79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125</v>
      </c>
      <c r="AU129" s="18" t="s">
        <v>82</v>
      </c>
    </row>
    <row r="130" s="13" customFormat="1">
      <c r="A130" s="13"/>
      <c r="B130" s="219"/>
      <c r="C130" s="220"/>
      <c r="D130" s="213" t="s">
        <v>195</v>
      </c>
      <c r="E130" s="221" t="s">
        <v>17</v>
      </c>
      <c r="F130" s="222" t="s">
        <v>937</v>
      </c>
      <c r="G130" s="220"/>
      <c r="H130" s="223">
        <v>12.646000000000001</v>
      </c>
      <c r="I130" s="220"/>
      <c r="J130" s="220"/>
      <c r="K130" s="220"/>
      <c r="L130" s="224"/>
      <c r="M130" s="225"/>
      <c r="N130" s="226"/>
      <c r="O130" s="226"/>
      <c r="P130" s="226"/>
      <c r="Q130" s="226"/>
      <c r="R130" s="226"/>
      <c r="S130" s="226"/>
      <c r="T130" s="227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28" t="s">
        <v>195</v>
      </c>
      <c r="AU130" s="228" t="s">
        <v>82</v>
      </c>
      <c r="AV130" s="13" t="s">
        <v>82</v>
      </c>
      <c r="AW130" s="13" t="s">
        <v>34</v>
      </c>
      <c r="AX130" s="13" t="s">
        <v>80</v>
      </c>
      <c r="AY130" s="228" t="s">
        <v>115</v>
      </c>
    </row>
    <row r="131" s="2" customFormat="1" ht="37.8" customHeight="1">
      <c r="A131" s="33"/>
      <c r="B131" s="34"/>
      <c r="C131" s="197" t="s">
        <v>8</v>
      </c>
      <c r="D131" s="197" t="s">
        <v>118</v>
      </c>
      <c r="E131" s="198" t="s">
        <v>317</v>
      </c>
      <c r="F131" s="199" t="s">
        <v>318</v>
      </c>
      <c r="G131" s="200" t="s">
        <v>225</v>
      </c>
      <c r="H131" s="201">
        <v>164.398</v>
      </c>
      <c r="I131" s="202">
        <v>23.300000000000001</v>
      </c>
      <c r="J131" s="202">
        <f>ROUND(I131*H131,2)</f>
        <v>3830.4699999999998</v>
      </c>
      <c r="K131" s="199" t="s">
        <v>122</v>
      </c>
      <c r="L131" s="39"/>
      <c r="M131" s="203" t="s">
        <v>17</v>
      </c>
      <c r="N131" s="204" t="s">
        <v>43</v>
      </c>
      <c r="O131" s="205">
        <v>0.0050000000000000001</v>
      </c>
      <c r="P131" s="205">
        <f>O131*H131</f>
        <v>0.82199</v>
      </c>
      <c r="Q131" s="205">
        <v>0</v>
      </c>
      <c r="R131" s="205">
        <f>Q131*H131</f>
        <v>0</v>
      </c>
      <c r="S131" s="205">
        <v>0</v>
      </c>
      <c r="T131" s="206">
        <f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207" t="s">
        <v>139</v>
      </c>
      <c r="AT131" s="207" t="s">
        <v>118</v>
      </c>
      <c r="AU131" s="207" t="s">
        <v>82</v>
      </c>
      <c r="AY131" s="18" t="s">
        <v>115</v>
      </c>
      <c r="BE131" s="208">
        <f>IF(N131="základní",J131,0)</f>
        <v>3830.4699999999998</v>
      </c>
      <c r="BF131" s="208">
        <f>IF(N131="snížená",J131,0)</f>
        <v>0</v>
      </c>
      <c r="BG131" s="208">
        <f>IF(N131="zákl. přenesená",J131,0)</f>
        <v>0</v>
      </c>
      <c r="BH131" s="208">
        <f>IF(N131="sníž. přenesená",J131,0)</f>
        <v>0</v>
      </c>
      <c r="BI131" s="208">
        <f>IF(N131="nulová",J131,0)</f>
        <v>0</v>
      </c>
      <c r="BJ131" s="18" t="s">
        <v>80</v>
      </c>
      <c r="BK131" s="208">
        <f>ROUND(I131*H131,2)</f>
        <v>3830.4699999999998</v>
      </c>
      <c r="BL131" s="18" t="s">
        <v>139</v>
      </c>
      <c r="BM131" s="207" t="s">
        <v>938</v>
      </c>
    </row>
    <row r="132" s="2" customFormat="1">
      <c r="A132" s="33"/>
      <c r="B132" s="34"/>
      <c r="C132" s="35"/>
      <c r="D132" s="209" t="s">
        <v>125</v>
      </c>
      <c r="E132" s="35"/>
      <c r="F132" s="210" t="s">
        <v>320</v>
      </c>
      <c r="G132" s="35"/>
      <c r="H132" s="35"/>
      <c r="I132" s="35"/>
      <c r="J132" s="35"/>
      <c r="K132" s="35"/>
      <c r="L132" s="39"/>
      <c r="M132" s="211"/>
      <c r="N132" s="212"/>
      <c r="O132" s="78"/>
      <c r="P132" s="78"/>
      <c r="Q132" s="78"/>
      <c r="R132" s="78"/>
      <c r="S132" s="78"/>
      <c r="T132" s="79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T132" s="18" t="s">
        <v>125</v>
      </c>
      <c r="AU132" s="18" t="s">
        <v>82</v>
      </c>
    </row>
    <row r="133" s="13" customFormat="1">
      <c r="A133" s="13"/>
      <c r="B133" s="219"/>
      <c r="C133" s="220"/>
      <c r="D133" s="213" t="s">
        <v>195</v>
      </c>
      <c r="E133" s="220"/>
      <c r="F133" s="222" t="s">
        <v>939</v>
      </c>
      <c r="G133" s="220"/>
      <c r="H133" s="223">
        <v>164.398</v>
      </c>
      <c r="I133" s="220"/>
      <c r="J133" s="220"/>
      <c r="K133" s="220"/>
      <c r="L133" s="224"/>
      <c r="M133" s="225"/>
      <c r="N133" s="226"/>
      <c r="O133" s="226"/>
      <c r="P133" s="226"/>
      <c r="Q133" s="226"/>
      <c r="R133" s="226"/>
      <c r="S133" s="226"/>
      <c r="T133" s="227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28" t="s">
        <v>195</v>
      </c>
      <c r="AU133" s="228" t="s">
        <v>82</v>
      </c>
      <c r="AV133" s="13" t="s">
        <v>82</v>
      </c>
      <c r="AW133" s="13" t="s">
        <v>4</v>
      </c>
      <c r="AX133" s="13" t="s">
        <v>80</v>
      </c>
      <c r="AY133" s="228" t="s">
        <v>115</v>
      </c>
    </row>
    <row r="134" s="2" customFormat="1" ht="24.15" customHeight="1">
      <c r="A134" s="33"/>
      <c r="B134" s="34"/>
      <c r="C134" s="197" t="s">
        <v>349</v>
      </c>
      <c r="D134" s="197" t="s">
        <v>118</v>
      </c>
      <c r="E134" s="198" t="s">
        <v>335</v>
      </c>
      <c r="F134" s="199" t="s">
        <v>336</v>
      </c>
      <c r="G134" s="200" t="s">
        <v>225</v>
      </c>
      <c r="H134" s="201">
        <v>12.646000000000001</v>
      </c>
      <c r="I134" s="202">
        <v>177</v>
      </c>
      <c r="J134" s="202">
        <f>ROUND(I134*H134,2)</f>
        <v>2238.3400000000001</v>
      </c>
      <c r="K134" s="199" t="s">
        <v>122</v>
      </c>
      <c r="L134" s="39"/>
      <c r="M134" s="203" t="s">
        <v>17</v>
      </c>
      <c r="N134" s="204" t="s">
        <v>43</v>
      </c>
      <c r="O134" s="205">
        <v>0.19700000000000001</v>
      </c>
      <c r="P134" s="205">
        <f>O134*H134</f>
        <v>2.4912620000000003</v>
      </c>
      <c r="Q134" s="205">
        <v>0</v>
      </c>
      <c r="R134" s="205">
        <f>Q134*H134</f>
        <v>0</v>
      </c>
      <c r="S134" s="205">
        <v>0</v>
      </c>
      <c r="T134" s="206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207" t="s">
        <v>139</v>
      </c>
      <c r="AT134" s="207" t="s">
        <v>118</v>
      </c>
      <c r="AU134" s="207" t="s">
        <v>82</v>
      </c>
      <c r="AY134" s="18" t="s">
        <v>115</v>
      </c>
      <c r="BE134" s="208">
        <f>IF(N134="základní",J134,0)</f>
        <v>2238.3400000000001</v>
      </c>
      <c r="BF134" s="208">
        <f>IF(N134="snížená",J134,0)</f>
        <v>0</v>
      </c>
      <c r="BG134" s="208">
        <f>IF(N134="zákl. přenesená",J134,0)</f>
        <v>0</v>
      </c>
      <c r="BH134" s="208">
        <f>IF(N134="sníž. přenesená",J134,0)</f>
        <v>0</v>
      </c>
      <c r="BI134" s="208">
        <f>IF(N134="nulová",J134,0)</f>
        <v>0</v>
      </c>
      <c r="BJ134" s="18" t="s">
        <v>80</v>
      </c>
      <c r="BK134" s="208">
        <f>ROUND(I134*H134,2)</f>
        <v>2238.3400000000001</v>
      </c>
      <c r="BL134" s="18" t="s">
        <v>139</v>
      </c>
      <c r="BM134" s="207" t="s">
        <v>940</v>
      </c>
    </row>
    <row r="135" s="2" customFormat="1">
      <c r="A135" s="33"/>
      <c r="B135" s="34"/>
      <c r="C135" s="35"/>
      <c r="D135" s="209" t="s">
        <v>125</v>
      </c>
      <c r="E135" s="35"/>
      <c r="F135" s="210" t="s">
        <v>338</v>
      </c>
      <c r="G135" s="35"/>
      <c r="H135" s="35"/>
      <c r="I135" s="35"/>
      <c r="J135" s="35"/>
      <c r="K135" s="35"/>
      <c r="L135" s="39"/>
      <c r="M135" s="211"/>
      <c r="N135" s="212"/>
      <c r="O135" s="78"/>
      <c r="P135" s="78"/>
      <c r="Q135" s="78"/>
      <c r="R135" s="78"/>
      <c r="S135" s="78"/>
      <c r="T135" s="79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T135" s="18" t="s">
        <v>125</v>
      </c>
      <c r="AU135" s="18" t="s">
        <v>82</v>
      </c>
    </row>
    <row r="136" s="2" customFormat="1" ht="24.15" customHeight="1">
      <c r="A136" s="33"/>
      <c r="B136" s="34"/>
      <c r="C136" s="197" t="s">
        <v>372</v>
      </c>
      <c r="D136" s="197" t="s">
        <v>118</v>
      </c>
      <c r="E136" s="198" t="s">
        <v>344</v>
      </c>
      <c r="F136" s="199" t="s">
        <v>345</v>
      </c>
      <c r="G136" s="200" t="s">
        <v>225</v>
      </c>
      <c r="H136" s="201">
        <v>12.646000000000001</v>
      </c>
      <c r="I136" s="202">
        <v>22.800000000000001</v>
      </c>
      <c r="J136" s="202">
        <f>ROUND(I136*H136,2)</f>
        <v>288.32999999999998</v>
      </c>
      <c r="K136" s="199" t="s">
        <v>122</v>
      </c>
      <c r="L136" s="39"/>
      <c r="M136" s="203" t="s">
        <v>17</v>
      </c>
      <c r="N136" s="204" t="s">
        <v>43</v>
      </c>
      <c r="O136" s="205">
        <v>0.0089999999999999993</v>
      </c>
      <c r="P136" s="205">
        <f>O136*H136</f>
        <v>0.113814</v>
      </c>
      <c r="Q136" s="205">
        <v>0</v>
      </c>
      <c r="R136" s="205">
        <f>Q136*H136</f>
        <v>0</v>
      </c>
      <c r="S136" s="205">
        <v>0</v>
      </c>
      <c r="T136" s="206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207" t="s">
        <v>139</v>
      </c>
      <c r="AT136" s="207" t="s">
        <v>118</v>
      </c>
      <c r="AU136" s="207" t="s">
        <v>82</v>
      </c>
      <c r="AY136" s="18" t="s">
        <v>115</v>
      </c>
      <c r="BE136" s="208">
        <f>IF(N136="základní",J136,0)</f>
        <v>288.32999999999998</v>
      </c>
      <c r="BF136" s="208">
        <f>IF(N136="snížená",J136,0)</f>
        <v>0</v>
      </c>
      <c r="BG136" s="208">
        <f>IF(N136="zákl. přenesená",J136,0)</f>
        <v>0</v>
      </c>
      <c r="BH136" s="208">
        <f>IF(N136="sníž. přenesená",J136,0)</f>
        <v>0</v>
      </c>
      <c r="BI136" s="208">
        <f>IF(N136="nulová",J136,0)</f>
        <v>0</v>
      </c>
      <c r="BJ136" s="18" t="s">
        <v>80</v>
      </c>
      <c r="BK136" s="208">
        <f>ROUND(I136*H136,2)</f>
        <v>288.32999999999998</v>
      </c>
      <c r="BL136" s="18" t="s">
        <v>139</v>
      </c>
      <c r="BM136" s="207" t="s">
        <v>941</v>
      </c>
    </row>
    <row r="137" s="2" customFormat="1">
      <c r="A137" s="33"/>
      <c r="B137" s="34"/>
      <c r="C137" s="35"/>
      <c r="D137" s="209" t="s">
        <v>125</v>
      </c>
      <c r="E137" s="35"/>
      <c r="F137" s="210" t="s">
        <v>347</v>
      </c>
      <c r="G137" s="35"/>
      <c r="H137" s="35"/>
      <c r="I137" s="35"/>
      <c r="J137" s="35"/>
      <c r="K137" s="35"/>
      <c r="L137" s="39"/>
      <c r="M137" s="211"/>
      <c r="N137" s="212"/>
      <c r="O137" s="78"/>
      <c r="P137" s="78"/>
      <c r="Q137" s="78"/>
      <c r="R137" s="78"/>
      <c r="S137" s="78"/>
      <c r="T137" s="79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T137" s="18" t="s">
        <v>125</v>
      </c>
      <c r="AU137" s="18" t="s">
        <v>82</v>
      </c>
    </row>
    <row r="138" s="13" customFormat="1">
      <c r="A138" s="13"/>
      <c r="B138" s="219"/>
      <c r="C138" s="220"/>
      <c r="D138" s="213" t="s">
        <v>195</v>
      </c>
      <c r="E138" s="221" t="s">
        <v>17</v>
      </c>
      <c r="F138" s="222" t="s">
        <v>937</v>
      </c>
      <c r="G138" s="220"/>
      <c r="H138" s="223">
        <v>12.646000000000001</v>
      </c>
      <c r="I138" s="220"/>
      <c r="J138" s="220"/>
      <c r="K138" s="220"/>
      <c r="L138" s="224"/>
      <c r="M138" s="225"/>
      <c r="N138" s="226"/>
      <c r="O138" s="226"/>
      <c r="P138" s="226"/>
      <c r="Q138" s="226"/>
      <c r="R138" s="226"/>
      <c r="S138" s="226"/>
      <c r="T138" s="227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28" t="s">
        <v>195</v>
      </c>
      <c r="AU138" s="228" t="s">
        <v>82</v>
      </c>
      <c r="AV138" s="13" t="s">
        <v>82</v>
      </c>
      <c r="AW138" s="13" t="s">
        <v>34</v>
      </c>
      <c r="AX138" s="13" t="s">
        <v>80</v>
      </c>
      <c r="AY138" s="228" t="s">
        <v>115</v>
      </c>
    </row>
    <row r="139" s="2" customFormat="1" ht="24.15" customHeight="1">
      <c r="A139" s="33"/>
      <c r="B139" s="34"/>
      <c r="C139" s="197" t="s">
        <v>378</v>
      </c>
      <c r="D139" s="197" t="s">
        <v>118</v>
      </c>
      <c r="E139" s="198" t="s">
        <v>350</v>
      </c>
      <c r="F139" s="199" t="s">
        <v>942</v>
      </c>
      <c r="G139" s="200" t="s">
        <v>352</v>
      </c>
      <c r="H139" s="201">
        <v>25.292000000000002</v>
      </c>
      <c r="I139" s="202">
        <v>352</v>
      </c>
      <c r="J139" s="202">
        <f>ROUND(I139*H139,2)</f>
        <v>8902.7800000000007</v>
      </c>
      <c r="K139" s="199" t="s">
        <v>122</v>
      </c>
      <c r="L139" s="39"/>
      <c r="M139" s="203" t="s">
        <v>17</v>
      </c>
      <c r="N139" s="204" t="s">
        <v>43</v>
      </c>
      <c r="O139" s="205">
        <v>0</v>
      </c>
      <c r="P139" s="205">
        <f>O139*H139</f>
        <v>0</v>
      </c>
      <c r="Q139" s="205">
        <v>0</v>
      </c>
      <c r="R139" s="205">
        <f>Q139*H139</f>
        <v>0</v>
      </c>
      <c r="S139" s="205">
        <v>0</v>
      </c>
      <c r="T139" s="206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207" t="s">
        <v>139</v>
      </c>
      <c r="AT139" s="207" t="s">
        <v>118</v>
      </c>
      <c r="AU139" s="207" t="s">
        <v>82</v>
      </c>
      <c r="AY139" s="18" t="s">
        <v>115</v>
      </c>
      <c r="BE139" s="208">
        <f>IF(N139="základní",J139,0)</f>
        <v>8902.7800000000007</v>
      </c>
      <c r="BF139" s="208">
        <f>IF(N139="snížená",J139,0)</f>
        <v>0</v>
      </c>
      <c r="BG139" s="208">
        <f>IF(N139="zákl. přenesená",J139,0)</f>
        <v>0</v>
      </c>
      <c r="BH139" s="208">
        <f>IF(N139="sníž. přenesená",J139,0)</f>
        <v>0</v>
      </c>
      <c r="BI139" s="208">
        <f>IF(N139="nulová",J139,0)</f>
        <v>0</v>
      </c>
      <c r="BJ139" s="18" t="s">
        <v>80</v>
      </c>
      <c r="BK139" s="208">
        <f>ROUND(I139*H139,2)</f>
        <v>8902.7800000000007</v>
      </c>
      <c r="BL139" s="18" t="s">
        <v>139</v>
      </c>
      <c r="BM139" s="207" t="s">
        <v>943</v>
      </c>
    </row>
    <row r="140" s="2" customFormat="1">
      <c r="A140" s="33"/>
      <c r="B140" s="34"/>
      <c r="C140" s="35"/>
      <c r="D140" s="209" t="s">
        <v>125</v>
      </c>
      <c r="E140" s="35"/>
      <c r="F140" s="210" t="s">
        <v>354</v>
      </c>
      <c r="G140" s="35"/>
      <c r="H140" s="35"/>
      <c r="I140" s="35"/>
      <c r="J140" s="35"/>
      <c r="K140" s="35"/>
      <c r="L140" s="39"/>
      <c r="M140" s="211"/>
      <c r="N140" s="212"/>
      <c r="O140" s="78"/>
      <c r="P140" s="78"/>
      <c r="Q140" s="78"/>
      <c r="R140" s="78"/>
      <c r="S140" s="78"/>
      <c r="T140" s="79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T140" s="18" t="s">
        <v>125</v>
      </c>
      <c r="AU140" s="18" t="s">
        <v>82</v>
      </c>
    </row>
    <row r="141" s="13" customFormat="1">
      <c r="A141" s="13"/>
      <c r="B141" s="219"/>
      <c r="C141" s="220"/>
      <c r="D141" s="213" t="s">
        <v>195</v>
      </c>
      <c r="E141" s="220"/>
      <c r="F141" s="222" t="s">
        <v>944</v>
      </c>
      <c r="G141" s="220"/>
      <c r="H141" s="223">
        <v>25.292000000000002</v>
      </c>
      <c r="I141" s="220"/>
      <c r="J141" s="220"/>
      <c r="K141" s="220"/>
      <c r="L141" s="224"/>
      <c r="M141" s="225"/>
      <c r="N141" s="226"/>
      <c r="O141" s="226"/>
      <c r="P141" s="226"/>
      <c r="Q141" s="226"/>
      <c r="R141" s="226"/>
      <c r="S141" s="226"/>
      <c r="T141" s="22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28" t="s">
        <v>195</v>
      </c>
      <c r="AU141" s="228" t="s">
        <v>82</v>
      </c>
      <c r="AV141" s="13" t="s">
        <v>82</v>
      </c>
      <c r="AW141" s="13" t="s">
        <v>4</v>
      </c>
      <c r="AX141" s="13" t="s">
        <v>80</v>
      </c>
      <c r="AY141" s="228" t="s">
        <v>115</v>
      </c>
    </row>
    <row r="142" s="2" customFormat="1" ht="37.8" customHeight="1">
      <c r="A142" s="33"/>
      <c r="B142" s="34"/>
      <c r="C142" s="197" t="s">
        <v>237</v>
      </c>
      <c r="D142" s="197" t="s">
        <v>118</v>
      </c>
      <c r="E142" s="198" t="s">
        <v>373</v>
      </c>
      <c r="F142" s="199" t="s">
        <v>374</v>
      </c>
      <c r="G142" s="200" t="s">
        <v>225</v>
      </c>
      <c r="H142" s="201">
        <v>4.0720000000000001</v>
      </c>
      <c r="I142" s="202">
        <v>250</v>
      </c>
      <c r="J142" s="202">
        <f>ROUND(I142*H142,2)</f>
        <v>1018</v>
      </c>
      <c r="K142" s="199" t="s">
        <v>122</v>
      </c>
      <c r="L142" s="39"/>
      <c r="M142" s="203" t="s">
        <v>17</v>
      </c>
      <c r="N142" s="204" t="s">
        <v>43</v>
      </c>
      <c r="O142" s="205">
        <v>0.435</v>
      </c>
      <c r="P142" s="205">
        <f>O142*H142</f>
        <v>1.77132</v>
      </c>
      <c r="Q142" s="205">
        <v>0</v>
      </c>
      <c r="R142" s="205">
        <f>Q142*H142</f>
        <v>0</v>
      </c>
      <c r="S142" s="205">
        <v>0</v>
      </c>
      <c r="T142" s="206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207" t="s">
        <v>139</v>
      </c>
      <c r="AT142" s="207" t="s">
        <v>118</v>
      </c>
      <c r="AU142" s="207" t="s">
        <v>82</v>
      </c>
      <c r="AY142" s="18" t="s">
        <v>115</v>
      </c>
      <c r="BE142" s="208">
        <f>IF(N142="základní",J142,0)</f>
        <v>1018</v>
      </c>
      <c r="BF142" s="208">
        <f>IF(N142="snížená",J142,0)</f>
        <v>0</v>
      </c>
      <c r="BG142" s="208">
        <f>IF(N142="zákl. přenesená",J142,0)</f>
        <v>0</v>
      </c>
      <c r="BH142" s="208">
        <f>IF(N142="sníž. přenesená",J142,0)</f>
        <v>0</v>
      </c>
      <c r="BI142" s="208">
        <f>IF(N142="nulová",J142,0)</f>
        <v>0</v>
      </c>
      <c r="BJ142" s="18" t="s">
        <v>80</v>
      </c>
      <c r="BK142" s="208">
        <f>ROUND(I142*H142,2)</f>
        <v>1018</v>
      </c>
      <c r="BL142" s="18" t="s">
        <v>139</v>
      </c>
      <c r="BM142" s="207" t="s">
        <v>945</v>
      </c>
    </row>
    <row r="143" s="2" customFormat="1">
      <c r="A143" s="33"/>
      <c r="B143" s="34"/>
      <c r="C143" s="35"/>
      <c r="D143" s="209" t="s">
        <v>125</v>
      </c>
      <c r="E143" s="35"/>
      <c r="F143" s="210" t="s">
        <v>376</v>
      </c>
      <c r="G143" s="35"/>
      <c r="H143" s="35"/>
      <c r="I143" s="35"/>
      <c r="J143" s="35"/>
      <c r="K143" s="35"/>
      <c r="L143" s="39"/>
      <c r="M143" s="211"/>
      <c r="N143" s="212"/>
      <c r="O143" s="78"/>
      <c r="P143" s="78"/>
      <c r="Q143" s="78"/>
      <c r="R143" s="78"/>
      <c r="S143" s="78"/>
      <c r="T143" s="79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T143" s="18" t="s">
        <v>125</v>
      </c>
      <c r="AU143" s="18" t="s">
        <v>82</v>
      </c>
    </row>
    <row r="144" s="13" customFormat="1">
      <c r="A144" s="13"/>
      <c r="B144" s="219"/>
      <c r="C144" s="220"/>
      <c r="D144" s="213" t="s">
        <v>195</v>
      </c>
      <c r="E144" s="221" t="s">
        <v>17</v>
      </c>
      <c r="F144" s="222" t="s">
        <v>946</v>
      </c>
      <c r="G144" s="220"/>
      <c r="H144" s="223">
        <v>4.0720000000000001</v>
      </c>
      <c r="I144" s="220"/>
      <c r="J144" s="220"/>
      <c r="K144" s="220"/>
      <c r="L144" s="224"/>
      <c r="M144" s="225"/>
      <c r="N144" s="226"/>
      <c r="O144" s="226"/>
      <c r="P144" s="226"/>
      <c r="Q144" s="226"/>
      <c r="R144" s="226"/>
      <c r="S144" s="226"/>
      <c r="T144" s="227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28" t="s">
        <v>195</v>
      </c>
      <c r="AU144" s="228" t="s">
        <v>82</v>
      </c>
      <c r="AV144" s="13" t="s">
        <v>82</v>
      </c>
      <c r="AW144" s="13" t="s">
        <v>34</v>
      </c>
      <c r="AX144" s="13" t="s">
        <v>80</v>
      </c>
      <c r="AY144" s="228" t="s">
        <v>115</v>
      </c>
    </row>
    <row r="145" s="2" customFormat="1" ht="16.5" customHeight="1">
      <c r="A145" s="33"/>
      <c r="B145" s="34"/>
      <c r="C145" s="239" t="s">
        <v>388</v>
      </c>
      <c r="D145" s="239" t="s">
        <v>364</v>
      </c>
      <c r="E145" s="240" t="s">
        <v>379</v>
      </c>
      <c r="F145" s="241" t="s">
        <v>380</v>
      </c>
      <c r="G145" s="242" t="s">
        <v>352</v>
      </c>
      <c r="H145" s="243">
        <v>8.1440000000000001</v>
      </c>
      <c r="I145" s="244">
        <v>386</v>
      </c>
      <c r="J145" s="244">
        <f>ROUND(I145*H145,2)</f>
        <v>3143.5799999999999</v>
      </c>
      <c r="K145" s="241" t="s">
        <v>122</v>
      </c>
      <c r="L145" s="245"/>
      <c r="M145" s="246" t="s">
        <v>17</v>
      </c>
      <c r="N145" s="247" t="s">
        <v>43</v>
      </c>
      <c r="O145" s="205">
        <v>0</v>
      </c>
      <c r="P145" s="205">
        <f>O145*H145</f>
        <v>0</v>
      </c>
      <c r="Q145" s="205">
        <v>1</v>
      </c>
      <c r="R145" s="205">
        <f>Q145*H145</f>
        <v>8.1440000000000001</v>
      </c>
      <c r="S145" s="205">
        <v>0</v>
      </c>
      <c r="T145" s="206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207" t="s">
        <v>367</v>
      </c>
      <c r="AT145" s="207" t="s">
        <v>364</v>
      </c>
      <c r="AU145" s="207" t="s">
        <v>82</v>
      </c>
      <c r="AY145" s="18" t="s">
        <v>115</v>
      </c>
      <c r="BE145" s="208">
        <f>IF(N145="základní",J145,0)</f>
        <v>3143.5799999999999</v>
      </c>
      <c r="BF145" s="208">
        <f>IF(N145="snížená",J145,0)</f>
        <v>0</v>
      </c>
      <c r="BG145" s="208">
        <f>IF(N145="zákl. přenesená",J145,0)</f>
        <v>0</v>
      </c>
      <c r="BH145" s="208">
        <f>IF(N145="sníž. přenesená",J145,0)</f>
        <v>0</v>
      </c>
      <c r="BI145" s="208">
        <f>IF(N145="nulová",J145,0)</f>
        <v>0</v>
      </c>
      <c r="BJ145" s="18" t="s">
        <v>80</v>
      </c>
      <c r="BK145" s="208">
        <f>ROUND(I145*H145,2)</f>
        <v>3143.5799999999999</v>
      </c>
      <c r="BL145" s="18" t="s">
        <v>139</v>
      </c>
      <c r="BM145" s="207" t="s">
        <v>947</v>
      </c>
    </row>
    <row r="146" s="13" customFormat="1">
      <c r="A146" s="13"/>
      <c r="B146" s="219"/>
      <c r="C146" s="220"/>
      <c r="D146" s="213" t="s">
        <v>195</v>
      </c>
      <c r="E146" s="220"/>
      <c r="F146" s="222" t="s">
        <v>948</v>
      </c>
      <c r="G146" s="220"/>
      <c r="H146" s="223">
        <v>8.1440000000000001</v>
      </c>
      <c r="I146" s="220"/>
      <c r="J146" s="220"/>
      <c r="K146" s="220"/>
      <c r="L146" s="224"/>
      <c r="M146" s="225"/>
      <c r="N146" s="226"/>
      <c r="O146" s="226"/>
      <c r="P146" s="226"/>
      <c r="Q146" s="226"/>
      <c r="R146" s="226"/>
      <c r="S146" s="226"/>
      <c r="T146" s="22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28" t="s">
        <v>195</v>
      </c>
      <c r="AU146" s="228" t="s">
        <v>82</v>
      </c>
      <c r="AV146" s="13" t="s">
        <v>82</v>
      </c>
      <c r="AW146" s="13" t="s">
        <v>4</v>
      </c>
      <c r="AX146" s="13" t="s">
        <v>80</v>
      </c>
      <c r="AY146" s="228" t="s">
        <v>115</v>
      </c>
    </row>
    <row r="147" s="2" customFormat="1" ht="24.15" customHeight="1">
      <c r="A147" s="33"/>
      <c r="B147" s="34"/>
      <c r="C147" s="197" t="s">
        <v>393</v>
      </c>
      <c r="D147" s="197" t="s">
        <v>118</v>
      </c>
      <c r="E147" s="198" t="s">
        <v>383</v>
      </c>
      <c r="F147" s="199" t="s">
        <v>384</v>
      </c>
      <c r="G147" s="200" t="s">
        <v>182</v>
      </c>
      <c r="H147" s="201">
        <v>25.199999999999999</v>
      </c>
      <c r="I147" s="202">
        <v>95.599999999999994</v>
      </c>
      <c r="J147" s="202">
        <f>ROUND(I147*H147,2)</f>
        <v>2409.1199999999999</v>
      </c>
      <c r="K147" s="199" t="s">
        <v>122</v>
      </c>
      <c r="L147" s="39"/>
      <c r="M147" s="203" t="s">
        <v>17</v>
      </c>
      <c r="N147" s="204" t="s">
        <v>43</v>
      </c>
      <c r="O147" s="205">
        <v>0.114</v>
      </c>
      <c r="P147" s="205">
        <f>O147*H147</f>
        <v>2.8728000000000002</v>
      </c>
      <c r="Q147" s="205">
        <v>0</v>
      </c>
      <c r="R147" s="205">
        <f>Q147*H147</f>
        <v>0</v>
      </c>
      <c r="S147" s="205">
        <v>0</v>
      </c>
      <c r="T147" s="206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207" t="s">
        <v>139</v>
      </c>
      <c r="AT147" s="207" t="s">
        <v>118</v>
      </c>
      <c r="AU147" s="207" t="s">
        <v>82</v>
      </c>
      <c r="AY147" s="18" t="s">
        <v>115</v>
      </c>
      <c r="BE147" s="208">
        <f>IF(N147="základní",J147,0)</f>
        <v>2409.1199999999999</v>
      </c>
      <c r="BF147" s="208">
        <f>IF(N147="snížená",J147,0)</f>
        <v>0</v>
      </c>
      <c r="BG147" s="208">
        <f>IF(N147="zákl. přenesená",J147,0)</f>
        <v>0</v>
      </c>
      <c r="BH147" s="208">
        <f>IF(N147="sníž. přenesená",J147,0)</f>
        <v>0</v>
      </c>
      <c r="BI147" s="208">
        <f>IF(N147="nulová",J147,0)</f>
        <v>0</v>
      </c>
      <c r="BJ147" s="18" t="s">
        <v>80</v>
      </c>
      <c r="BK147" s="208">
        <f>ROUND(I147*H147,2)</f>
        <v>2409.1199999999999</v>
      </c>
      <c r="BL147" s="18" t="s">
        <v>139</v>
      </c>
      <c r="BM147" s="207" t="s">
        <v>949</v>
      </c>
    </row>
    <row r="148" s="2" customFormat="1">
      <c r="A148" s="33"/>
      <c r="B148" s="34"/>
      <c r="C148" s="35"/>
      <c r="D148" s="209" t="s">
        <v>125</v>
      </c>
      <c r="E148" s="35"/>
      <c r="F148" s="210" t="s">
        <v>386</v>
      </c>
      <c r="G148" s="35"/>
      <c r="H148" s="35"/>
      <c r="I148" s="35"/>
      <c r="J148" s="35"/>
      <c r="K148" s="35"/>
      <c r="L148" s="39"/>
      <c r="M148" s="211"/>
      <c r="N148" s="212"/>
      <c r="O148" s="78"/>
      <c r="P148" s="78"/>
      <c r="Q148" s="78"/>
      <c r="R148" s="78"/>
      <c r="S148" s="78"/>
      <c r="T148" s="79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T148" s="18" t="s">
        <v>125</v>
      </c>
      <c r="AU148" s="18" t="s">
        <v>82</v>
      </c>
    </row>
    <row r="149" s="13" customFormat="1">
      <c r="A149" s="13"/>
      <c r="B149" s="219"/>
      <c r="C149" s="220"/>
      <c r="D149" s="213" t="s">
        <v>195</v>
      </c>
      <c r="E149" s="221" t="s">
        <v>17</v>
      </c>
      <c r="F149" s="222" t="s">
        <v>950</v>
      </c>
      <c r="G149" s="220"/>
      <c r="H149" s="223">
        <v>25.199999999999999</v>
      </c>
      <c r="I149" s="220"/>
      <c r="J149" s="220"/>
      <c r="K149" s="220"/>
      <c r="L149" s="224"/>
      <c r="M149" s="225"/>
      <c r="N149" s="226"/>
      <c r="O149" s="226"/>
      <c r="P149" s="226"/>
      <c r="Q149" s="226"/>
      <c r="R149" s="226"/>
      <c r="S149" s="226"/>
      <c r="T149" s="22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28" t="s">
        <v>195</v>
      </c>
      <c r="AU149" s="228" t="s">
        <v>82</v>
      </c>
      <c r="AV149" s="13" t="s">
        <v>82</v>
      </c>
      <c r="AW149" s="13" t="s">
        <v>34</v>
      </c>
      <c r="AX149" s="13" t="s">
        <v>80</v>
      </c>
      <c r="AY149" s="228" t="s">
        <v>115</v>
      </c>
    </row>
    <row r="150" s="2" customFormat="1" ht="24.15" customHeight="1">
      <c r="A150" s="33"/>
      <c r="B150" s="34"/>
      <c r="C150" s="197" t="s">
        <v>409</v>
      </c>
      <c r="D150" s="197" t="s">
        <v>118</v>
      </c>
      <c r="E150" s="198" t="s">
        <v>389</v>
      </c>
      <c r="F150" s="199" t="s">
        <v>390</v>
      </c>
      <c r="G150" s="200" t="s">
        <v>182</v>
      </c>
      <c r="H150" s="201">
        <v>25.199999999999999</v>
      </c>
      <c r="I150" s="202">
        <v>27.300000000000001</v>
      </c>
      <c r="J150" s="202">
        <f>ROUND(I150*H150,2)</f>
        <v>687.96000000000004</v>
      </c>
      <c r="K150" s="199" t="s">
        <v>122</v>
      </c>
      <c r="L150" s="39"/>
      <c r="M150" s="203" t="s">
        <v>17</v>
      </c>
      <c r="N150" s="204" t="s">
        <v>43</v>
      </c>
      <c r="O150" s="205">
        <v>0.058000000000000003</v>
      </c>
      <c r="P150" s="205">
        <f>O150*H150</f>
        <v>1.4616</v>
      </c>
      <c r="Q150" s="205">
        <v>0</v>
      </c>
      <c r="R150" s="205">
        <f>Q150*H150</f>
        <v>0</v>
      </c>
      <c r="S150" s="205">
        <v>0</v>
      </c>
      <c r="T150" s="206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207" t="s">
        <v>139</v>
      </c>
      <c r="AT150" s="207" t="s">
        <v>118</v>
      </c>
      <c r="AU150" s="207" t="s">
        <v>82</v>
      </c>
      <c r="AY150" s="18" t="s">
        <v>115</v>
      </c>
      <c r="BE150" s="208">
        <f>IF(N150="základní",J150,0)</f>
        <v>687.96000000000004</v>
      </c>
      <c r="BF150" s="208">
        <f>IF(N150="snížená",J150,0)</f>
        <v>0</v>
      </c>
      <c r="BG150" s="208">
        <f>IF(N150="zákl. přenesená",J150,0)</f>
        <v>0</v>
      </c>
      <c r="BH150" s="208">
        <f>IF(N150="sníž. přenesená",J150,0)</f>
        <v>0</v>
      </c>
      <c r="BI150" s="208">
        <f>IF(N150="nulová",J150,0)</f>
        <v>0</v>
      </c>
      <c r="BJ150" s="18" t="s">
        <v>80</v>
      </c>
      <c r="BK150" s="208">
        <f>ROUND(I150*H150,2)</f>
        <v>687.96000000000004</v>
      </c>
      <c r="BL150" s="18" t="s">
        <v>139</v>
      </c>
      <c r="BM150" s="207" t="s">
        <v>951</v>
      </c>
    </row>
    <row r="151" s="2" customFormat="1">
      <c r="A151" s="33"/>
      <c r="B151" s="34"/>
      <c r="C151" s="35"/>
      <c r="D151" s="209" t="s">
        <v>125</v>
      </c>
      <c r="E151" s="35"/>
      <c r="F151" s="210" t="s">
        <v>392</v>
      </c>
      <c r="G151" s="35"/>
      <c r="H151" s="35"/>
      <c r="I151" s="35"/>
      <c r="J151" s="35"/>
      <c r="K151" s="35"/>
      <c r="L151" s="39"/>
      <c r="M151" s="211"/>
      <c r="N151" s="212"/>
      <c r="O151" s="78"/>
      <c r="P151" s="78"/>
      <c r="Q151" s="78"/>
      <c r="R151" s="78"/>
      <c r="S151" s="78"/>
      <c r="T151" s="79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T151" s="18" t="s">
        <v>125</v>
      </c>
      <c r="AU151" s="18" t="s">
        <v>82</v>
      </c>
    </row>
    <row r="152" s="2" customFormat="1" ht="16.5" customHeight="1">
      <c r="A152" s="33"/>
      <c r="B152" s="34"/>
      <c r="C152" s="239" t="s">
        <v>421</v>
      </c>
      <c r="D152" s="239" t="s">
        <v>364</v>
      </c>
      <c r="E152" s="240" t="s">
        <v>394</v>
      </c>
      <c r="F152" s="241" t="s">
        <v>395</v>
      </c>
      <c r="G152" s="242" t="s">
        <v>396</v>
      </c>
      <c r="H152" s="243">
        <v>0.504</v>
      </c>
      <c r="I152" s="244">
        <v>110</v>
      </c>
      <c r="J152" s="244">
        <f>ROUND(I152*H152,2)</f>
        <v>55.439999999999998</v>
      </c>
      <c r="K152" s="241" t="s">
        <v>122</v>
      </c>
      <c r="L152" s="245"/>
      <c r="M152" s="246" t="s">
        <v>17</v>
      </c>
      <c r="N152" s="247" t="s">
        <v>43</v>
      </c>
      <c r="O152" s="205">
        <v>0</v>
      </c>
      <c r="P152" s="205">
        <f>O152*H152</f>
        <v>0</v>
      </c>
      <c r="Q152" s="205">
        <v>0.001</v>
      </c>
      <c r="R152" s="205">
        <f>Q152*H152</f>
        <v>0.000504</v>
      </c>
      <c r="S152" s="205">
        <v>0</v>
      </c>
      <c r="T152" s="206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207" t="s">
        <v>367</v>
      </c>
      <c r="AT152" s="207" t="s">
        <v>364</v>
      </c>
      <c r="AU152" s="207" t="s">
        <v>82</v>
      </c>
      <c r="AY152" s="18" t="s">
        <v>115</v>
      </c>
      <c r="BE152" s="208">
        <f>IF(N152="základní",J152,0)</f>
        <v>55.439999999999998</v>
      </c>
      <c r="BF152" s="208">
        <f>IF(N152="snížená",J152,0)</f>
        <v>0</v>
      </c>
      <c r="BG152" s="208">
        <f>IF(N152="zákl. přenesená",J152,0)</f>
        <v>0</v>
      </c>
      <c r="BH152" s="208">
        <f>IF(N152="sníž. přenesená",J152,0)</f>
        <v>0</v>
      </c>
      <c r="BI152" s="208">
        <f>IF(N152="nulová",J152,0)</f>
        <v>0</v>
      </c>
      <c r="BJ152" s="18" t="s">
        <v>80</v>
      </c>
      <c r="BK152" s="208">
        <f>ROUND(I152*H152,2)</f>
        <v>55.439999999999998</v>
      </c>
      <c r="BL152" s="18" t="s">
        <v>139</v>
      </c>
      <c r="BM152" s="207" t="s">
        <v>952</v>
      </c>
    </row>
    <row r="153" s="13" customFormat="1">
      <c r="A153" s="13"/>
      <c r="B153" s="219"/>
      <c r="C153" s="220"/>
      <c r="D153" s="213" t="s">
        <v>195</v>
      </c>
      <c r="E153" s="220"/>
      <c r="F153" s="222" t="s">
        <v>953</v>
      </c>
      <c r="G153" s="220"/>
      <c r="H153" s="223">
        <v>0.504</v>
      </c>
      <c r="I153" s="220"/>
      <c r="J153" s="220"/>
      <c r="K153" s="220"/>
      <c r="L153" s="224"/>
      <c r="M153" s="225"/>
      <c r="N153" s="226"/>
      <c r="O153" s="226"/>
      <c r="P153" s="226"/>
      <c r="Q153" s="226"/>
      <c r="R153" s="226"/>
      <c r="S153" s="226"/>
      <c r="T153" s="227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28" t="s">
        <v>195</v>
      </c>
      <c r="AU153" s="228" t="s">
        <v>82</v>
      </c>
      <c r="AV153" s="13" t="s">
        <v>82</v>
      </c>
      <c r="AW153" s="13" t="s">
        <v>4</v>
      </c>
      <c r="AX153" s="13" t="s">
        <v>80</v>
      </c>
      <c r="AY153" s="228" t="s">
        <v>115</v>
      </c>
    </row>
    <row r="154" s="2" customFormat="1" ht="21.75" customHeight="1">
      <c r="A154" s="33"/>
      <c r="B154" s="34"/>
      <c r="C154" s="197" t="s">
        <v>7</v>
      </c>
      <c r="D154" s="197" t="s">
        <v>118</v>
      </c>
      <c r="E154" s="198" t="s">
        <v>410</v>
      </c>
      <c r="F154" s="199" t="s">
        <v>411</v>
      </c>
      <c r="G154" s="200" t="s">
        <v>182</v>
      </c>
      <c r="H154" s="201">
        <v>15.619999999999999</v>
      </c>
      <c r="I154" s="202">
        <v>27.199999999999999</v>
      </c>
      <c r="J154" s="202">
        <f>ROUND(I154*H154,2)</f>
        <v>424.86000000000001</v>
      </c>
      <c r="K154" s="199" t="s">
        <v>122</v>
      </c>
      <c r="L154" s="39"/>
      <c r="M154" s="203" t="s">
        <v>17</v>
      </c>
      <c r="N154" s="204" t="s">
        <v>43</v>
      </c>
      <c r="O154" s="205">
        <v>0.025000000000000001</v>
      </c>
      <c r="P154" s="205">
        <f>O154*H154</f>
        <v>0.39050000000000001</v>
      </c>
      <c r="Q154" s="205">
        <v>0</v>
      </c>
      <c r="R154" s="205">
        <f>Q154*H154</f>
        <v>0</v>
      </c>
      <c r="S154" s="205">
        <v>0</v>
      </c>
      <c r="T154" s="206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207" t="s">
        <v>139</v>
      </c>
      <c r="AT154" s="207" t="s">
        <v>118</v>
      </c>
      <c r="AU154" s="207" t="s">
        <v>82</v>
      </c>
      <c r="AY154" s="18" t="s">
        <v>115</v>
      </c>
      <c r="BE154" s="208">
        <f>IF(N154="základní",J154,0)</f>
        <v>424.86000000000001</v>
      </c>
      <c r="BF154" s="208">
        <f>IF(N154="snížená",J154,0)</f>
        <v>0</v>
      </c>
      <c r="BG154" s="208">
        <f>IF(N154="zákl. přenesená",J154,0)</f>
        <v>0</v>
      </c>
      <c r="BH154" s="208">
        <f>IF(N154="sníž. přenesená",J154,0)</f>
        <v>0</v>
      </c>
      <c r="BI154" s="208">
        <f>IF(N154="nulová",J154,0)</f>
        <v>0</v>
      </c>
      <c r="BJ154" s="18" t="s">
        <v>80</v>
      </c>
      <c r="BK154" s="208">
        <f>ROUND(I154*H154,2)</f>
        <v>424.86000000000001</v>
      </c>
      <c r="BL154" s="18" t="s">
        <v>139</v>
      </c>
      <c r="BM154" s="207" t="s">
        <v>954</v>
      </c>
    </row>
    <row r="155" s="2" customFormat="1">
      <c r="A155" s="33"/>
      <c r="B155" s="34"/>
      <c r="C155" s="35"/>
      <c r="D155" s="209" t="s">
        <v>125</v>
      </c>
      <c r="E155" s="35"/>
      <c r="F155" s="210" t="s">
        <v>413</v>
      </c>
      <c r="G155" s="35"/>
      <c r="H155" s="35"/>
      <c r="I155" s="35"/>
      <c r="J155" s="35"/>
      <c r="K155" s="35"/>
      <c r="L155" s="39"/>
      <c r="M155" s="211"/>
      <c r="N155" s="212"/>
      <c r="O155" s="78"/>
      <c r="P155" s="78"/>
      <c r="Q155" s="78"/>
      <c r="R155" s="78"/>
      <c r="S155" s="78"/>
      <c r="T155" s="79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T155" s="18" t="s">
        <v>125</v>
      </c>
      <c r="AU155" s="18" t="s">
        <v>82</v>
      </c>
    </row>
    <row r="156" s="13" customFormat="1">
      <c r="A156" s="13"/>
      <c r="B156" s="219"/>
      <c r="C156" s="220"/>
      <c r="D156" s="213" t="s">
        <v>195</v>
      </c>
      <c r="E156" s="221" t="s">
        <v>17</v>
      </c>
      <c r="F156" s="222" t="s">
        <v>955</v>
      </c>
      <c r="G156" s="220"/>
      <c r="H156" s="223">
        <v>15.619999999999999</v>
      </c>
      <c r="I156" s="220"/>
      <c r="J156" s="220"/>
      <c r="K156" s="220"/>
      <c r="L156" s="224"/>
      <c r="M156" s="225"/>
      <c r="N156" s="226"/>
      <c r="O156" s="226"/>
      <c r="P156" s="226"/>
      <c r="Q156" s="226"/>
      <c r="R156" s="226"/>
      <c r="S156" s="226"/>
      <c r="T156" s="227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28" t="s">
        <v>195</v>
      </c>
      <c r="AU156" s="228" t="s">
        <v>82</v>
      </c>
      <c r="AV156" s="13" t="s">
        <v>82</v>
      </c>
      <c r="AW156" s="13" t="s">
        <v>34</v>
      </c>
      <c r="AX156" s="13" t="s">
        <v>80</v>
      </c>
      <c r="AY156" s="228" t="s">
        <v>115</v>
      </c>
    </row>
    <row r="157" s="12" customFormat="1" ht="22.8" customHeight="1">
      <c r="A157" s="12"/>
      <c r="B157" s="182"/>
      <c r="C157" s="183"/>
      <c r="D157" s="184" t="s">
        <v>71</v>
      </c>
      <c r="E157" s="195" t="s">
        <v>82</v>
      </c>
      <c r="F157" s="195" t="s">
        <v>420</v>
      </c>
      <c r="G157" s="183"/>
      <c r="H157" s="183"/>
      <c r="I157" s="183"/>
      <c r="J157" s="196">
        <f>BK157</f>
        <v>11086.25</v>
      </c>
      <c r="K157" s="183"/>
      <c r="L157" s="187"/>
      <c r="M157" s="188"/>
      <c r="N157" s="189"/>
      <c r="O157" s="189"/>
      <c r="P157" s="190">
        <f>SUM(P158:P162)</f>
        <v>8.6156000000000006</v>
      </c>
      <c r="Q157" s="189"/>
      <c r="R157" s="190">
        <f>SUM(R158:R162)</f>
        <v>4.9554180000000008</v>
      </c>
      <c r="S157" s="189"/>
      <c r="T157" s="191">
        <f>SUM(T158:T162)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192" t="s">
        <v>80</v>
      </c>
      <c r="AT157" s="193" t="s">
        <v>71</v>
      </c>
      <c r="AU157" s="193" t="s">
        <v>80</v>
      </c>
      <c r="AY157" s="192" t="s">
        <v>115</v>
      </c>
      <c r="BK157" s="194">
        <f>SUM(BK158:BK162)</f>
        <v>11086.25</v>
      </c>
    </row>
    <row r="158" s="2" customFormat="1" ht="24.15" customHeight="1">
      <c r="A158" s="33"/>
      <c r="B158" s="34"/>
      <c r="C158" s="197" t="s">
        <v>438</v>
      </c>
      <c r="D158" s="197" t="s">
        <v>118</v>
      </c>
      <c r="E158" s="198" t="s">
        <v>422</v>
      </c>
      <c r="F158" s="199" t="s">
        <v>423</v>
      </c>
      <c r="G158" s="200" t="s">
        <v>225</v>
      </c>
      <c r="H158" s="201">
        <v>0.90500000000000003</v>
      </c>
      <c r="I158" s="202">
        <v>1470</v>
      </c>
      <c r="J158" s="202">
        <f>ROUND(I158*H158,2)</f>
        <v>1330.3499999999999</v>
      </c>
      <c r="K158" s="199" t="s">
        <v>122</v>
      </c>
      <c r="L158" s="39"/>
      <c r="M158" s="203" t="s">
        <v>17</v>
      </c>
      <c r="N158" s="204" t="s">
        <v>43</v>
      </c>
      <c r="O158" s="205">
        <v>0.92000000000000004</v>
      </c>
      <c r="P158" s="205">
        <f>O158*H158</f>
        <v>0.83260000000000001</v>
      </c>
      <c r="Q158" s="205">
        <v>0</v>
      </c>
      <c r="R158" s="205">
        <f>Q158*H158</f>
        <v>0</v>
      </c>
      <c r="S158" s="205">
        <v>0</v>
      </c>
      <c r="T158" s="206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207" t="s">
        <v>139</v>
      </c>
      <c r="AT158" s="207" t="s">
        <v>118</v>
      </c>
      <c r="AU158" s="207" t="s">
        <v>82</v>
      </c>
      <c r="AY158" s="18" t="s">
        <v>115</v>
      </c>
      <c r="BE158" s="208">
        <f>IF(N158="základní",J158,0)</f>
        <v>1330.3499999999999</v>
      </c>
      <c r="BF158" s="208">
        <f>IF(N158="snížená",J158,0)</f>
        <v>0</v>
      </c>
      <c r="BG158" s="208">
        <f>IF(N158="zákl. přenesená",J158,0)</f>
        <v>0</v>
      </c>
      <c r="BH158" s="208">
        <f>IF(N158="sníž. přenesená",J158,0)</f>
        <v>0</v>
      </c>
      <c r="BI158" s="208">
        <f>IF(N158="nulová",J158,0)</f>
        <v>0</v>
      </c>
      <c r="BJ158" s="18" t="s">
        <v>80</v>
      </c>
      <c r="BK158" s="208">
        <f>ROUND(I158*H158,2)</f>
        <v>1330.3499999999999</v>
      </c>
      <c r="BL158" s="18" t="s">
        <v>139</v>
      </c>
      <c r="BM158" s="207" t="s">
        <v>956</v>
      </c>
    </row>
    <row r="159" s="2" customFormat="1">
      <c r="A159" s="33"/>
      <c r="B159" s="34"/>
      <c r="C159" s="35"/>
      <c r="D159" s="209" t="s">
        <v>125</v>
      </c>
      <c r="E159" s="35"/>
      <c r="F159" s="210" t="s">
        <v>425</v>
      </c>
      <c r="G159" s="35"/>
      <c r="H159" s="35"/>
      <c r="I159" s="35"/>
      <c r="J159" s="35"/>
      <c r="K159" s="35"/>
      <c r="L159" s="39"/>
      <c r="M159" s="211"/>
      <c r="N159" s="212"/>
      <c r="O159" s="78"/>
      <c r="P159" s="78"/>
      <c r="Q159" s="78"/>
      <c r="R159" s="78"/>
      <c r="S159" s="78"/>
      <c r="T159" s="79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T159" s="18" t="s">
        <v>125</v>
      </c>
      <c r="AU159" s="18" t="s">
        <v>82</v>
      </c>
    </row>
    <row r="160" s="13" customFormat="1">
      <c r="A160" s="13"/>
      <c r="B160" s="219"/>
      <c r="C160" s="220"/>
      <c r="D160" s="213" t="s">
        <v>195</v>
      </c>
      <c r="E160" s="221" t="s">
        <v>17</v>
      </c>
      <c r="F160" s="222" t="s">
        <v>957</v>
      </c>
      <c r="G160" s="220"/>
      <c r="H160" s="223">
        <v>0.90500000000000003</v>
      </c>
      <c r="I160" s="220"/>
      <c r="J160" s="220"/>
      <c r="K160" s="220"/>
      <c r="L160" s="224"/>
      <c r="M160" s="225"/>
      <c r="N160" s="226"/>
      <c r="O160" s="226"/>
      <c r="P160" s="226"/>
      <c r="Q160" s="226"/>
      <c r="R160" s="226"/>
      <c r="S160" s="226"/>
      <c r="T160" s="227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28" t="s">
        <v>195</v>
      </c>
      <c r="AU160" s="228" t="s">
        <v>82</v>
      </c>
      <c r="AV160" s="13" t="s">
        <v>82</v>
      </c>
      <c r="AW160" s="13" t="s">
        <v>34</v>
      </c>
      <c r="AX160" s="13" t="s">
        <v>80</v>
      </c>
      <c r="AY160" s="228" t="s">
        <v>115</v>
      </c>
    </row>
    <row r="161" s="2" customFormat="1" ht="33" customHeight="1">
      <c r="A161" s="33"/>
      <c r="B161" s="34"/>
      <c r="C161" s="197" t="s">
        <v>444</v>
      </c>
      <c r="D161" s="197" t="s">
        <v>118</v>
      </c>
      <c r="E161" s="198" t="s">
        <v>427</v>
      </c>
      <c r="F161" s="199" t="s">
        <v>428</v>
      </c>
      <c r="G161" s="200" t="s">
        <v>214</v>
      </c>
      <c r="H161" s="201">
        <v>18.100000000000001</v>
      </c>
      <c r="I161" s="202">
        <v>539</v>
      </c>
      <c r="J161" s="202">
        <f>ROUND(I161*H161,2)</f>
        <v>9755.8999999999996</v>
      </c>
      <c r="K161" s="199" t="s">
        <v>122</v>
      </c>
      <c r="L161" s="39"/>
      <c r="M161" s="203" t="s">
        <v>17</v>
      </c>
      <c r="N161" s="204" t="s">
        <v>43</v>
      </c>
      <c r="O161" s="205">
        <v>0.42999999999999999</v>
      </c>
      <c r="P161" s="205">
        <f>O161*H161</f>
        <v>7.7830000000000004</v>
      </c>
      <c r="Q161" s="205">
        <v>0.27378000000000002</v>
      </c>
      <c r="R161" s="205">
        <f>Q161*H161</f>
        <v>4.9554180000000008</v>
      </c>
      <c r="S161" s="205">
        <v>0</v>
      </c>
      <c r="T161" s="206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207" t="s">
        <v>139</v>
      </c>
      <c r="AT161" s="207" t="s">
        <v>118</v>
      </c>
      <c r="AU161" s="207" t="s">
        <v>82</v>
      </c>
      <c r="AY161" s="18" t="s">
        <v>115</v>
      </c>
      <c r="BE161" s="208">
        <f>IF(N161="základní",J161,0)</f>
        <v>9755.8999999999996</v>
      </c>
      <c r="BF161" s="208">
        <f>IF(N161="snížená",J161,0)</f>
        <v>0</v>
      </c>
      <c r="BG161" s="208">
        <f>IF(N161="zákl. přenesená",J161,0)</f>
        <v>0</v>
      </c>
      <c r="BH161" s="208">
        <f>IF(N161="sníž. přenesená",J161,0)</f>
        <v>0</v>
      </c>
      <c r="BI161" s="208">
        <f>IF(N161="nulová",J161,0)</f>
        <v>0</v>
      </c>
      <c r="BJ161" s="18" t="s">
        <v>80</v>
      </c>
      <c r="BK161" s="208">
        <f>ROUND(I161*H161,2)</f>
        <v>9755.8999999999996</v>
      </c>
      <c r="BL161" s="18" t="s">
        <v>139</v>
      </c>
      <c r="BM161" s="207" t="s">
        <v>958</v>
      </c>
    </row>
    <row r="162" s="2" customFormat="1">
      <c r="A162" s="33"/>
      <c r="B162" s="34"/>
      <c r="C162" s="35"/>
      <c r="D162" s="209" t="s">
        <v>125</v>
      </c>
      <c r="E162" s="35"/>
      <c r="F162" s="210" t="s">
        <v>430</v>
      </c>
      <c r="G162" s="35"/>
      <c r="H162" s="35"/>
      <c r="I162" s="35"/>
      <c r="J162" s="35"/>
      <c r="K162" s="35"/>
      <c r="L162" s="39"/>
      <c r="M162" s="211"/>
      <c r="N162" s="212"/>
      <c r="O162" s="78"/>
      <c r="P162" s="78"/>
      <c r="Q162" s="78"/>
      <c r="R162" s="78"/>
      <c r="S162" s="78"/>
      <c r="T162" s="79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T162" s="18" t="s">
        <v>125</v>
      </c>
      <c r="AU162" s="18" t="s">
        <v>82</v>
      </c>
    </row>
    <row r="163" s="12" customFormat="1" ht="22.8" customHeight="1">
      <c r="A163" s="12"/>
      <c r="B163" s="182"/>
      <c r="C163" s="183"/>
      <c r="D163" s="184" t="s">
        <v>71</v>
      </c>
      <c r="E163" s="195" t="s">
        <v>134</v>
      </c>
      <c r="F163" s="195" t="s">
        <v>432</v>
      </c>
      <c r="G163" s="183"/>
      <c r="H163" s="183"/>
      <c r="I163" s="183"/>
      <c r="J163" s="196">
        <f>BK163</f>
        <v>1210.9499999999998</v>
      </c>
      <c r="K163" s="183"/>
      <c r="L163" s="187"/>
      <c r="M163" s="188"/>
      <c r="N163" s="189"/>
      <c r="O163" s="189"/>
      <c r="P163" s="190">
        <f>SUM(P164:P169)</f>
        <v>1.8018000000000001</v>
      </c>
      <c r="Q163" s="189"/>
      <c r="R163" s="190">
        <f>SUM(R164:R169)</f>
        <v>0</v>
      </c>
      <c r="S163" s="189"/>
      <c r="T163" s="191">
        <f>SUM(T164:T169)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192" t="s">
        <v>80</v>
      </c>
      <c r="AT163" s="193" t="s">
        <v>71</v>
      </c>
      <c r="AU163" s="193" t="s">
        <v>80</v>
      </c>
      <c r="AY163" s="192" t="s">
        <v>115</v>
      </c>
      <c r="BK163" s="194">
        <f>SUM(BK164:BK169)</f>
        <v>1210.9499999999998</v>
      </c>
    </row>
    <row r="164" s="2" customFormat="1" ht="16.5" customHeight="1">
      <c r="A164" s="33"/>
      <c r="B164" s="34"/>
      <c r="C164" s="197" t="s">
        <v>456</v>
      </c>
      <c r="D164" s="197" t="s">
        <v>118</v>
      </c>
      <c r="E164" s="198" t="s">
        <v>439</v>
      </c>
      <c r="F164" s="199" t="s">
        <v>440</v>
      </c>
      <c r="G164" s="200" t="s">
        <v>214</v>
      </c>
      <c r="H164" s="201">
        <v>11.699999999999999</v>
      </c>
      <c r="I164" s="202">
        <v>47.600000000000001</v>
      </c>
      <c r="J164" s="202">
        <f>ROUND(I164*H164,2)</f>
        <v>556.91999999999996</v>
      </c>
      <c r="K164" s="199" t="s">
        <v>122</v>
      </c>
      <c r="L164" s="39"/>
      <c r="M164" s="203" t="s">
        <v>17</v>
      </c>
      <c r="N164" s="204" t="s">
        <v>43</v>
      </c>
      <c r="O164" s="205">
        <v>0.069000000000000006</v>
      </c>
      <c r="P164" s="205">
        <f>O164*H164</f>
        <v>0.80730000000000002</v>
      </c>
      <c r="Q164" s="205">
        <v>0</v>
      </c>
      <c r="R164" s="205">
        <f>Q164*H164</f>
        <v>0</v>
      </c>
      <c r="S164" s="205">
        <v>0</v>
      </c>
      <c r="T164" s="206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207" t="s">
        <v>139</v>
      </c>
      <c r="AT164" s="207" t="s">
        <v>118</v>
      </c>
      <c r="AU164" s="207" t="s">
        <v>82</v>
      </c>
      <c r="AY164" s="18" t="s">
        <v>115</v>
      </c>
      <c r="BE164" s="208">
        <f>IF(N164="základní",J164,0)</f>
        <v>556.91999999999996</v>
      </c>
      <c r="BF164" s="208">
        <f>IF(N164="snížená",J164,0)</f>
        <v>0</v>
      </c>
      <c r="BG164" s="208">
        <f>IF(N164="zákl. přenesená",J164,0)</f>
        <v>0</v>
      </c>
      <c r="BH164" s="208">
        <f>IF(N164="sníž. přenesená",J164,0)</f>
        <v>0</v>
      </c>
      <c r="BI164" s="208">
        <f>IF(N164="nulová",J164,0)</f>
        <v>0</v>
      </c>
      <c r="BJ164" s="18" t="s">
        <v>80</v>
      </c>
      <c r="BK164" s="208">
        <f>ROUND(I164*H164,2)</f>
        <v>556.91999999999996</v>
      </c>
      <c r="BL164" s="18" t="s">
        <v>139</v>
      </c>
      <c r="BM164" s="207" t="s">
        <v>959</v>
      </c>
    </row>
    <row r="165" s="2" customFormat="1">
      <c r="A165" s="33"/>
      <c r="B165" s="34"/>
      <c r="C165" s="35"/>
      <c r="D165" s="209" t="s">
        <v>125</v>
      </c>
      <c r="E165" s="35"/>
      <c r="F165" s="210" t="s">
        <v>442</v>
      </c>
      <c r="G165" s="35"/>
      <c r="H165" s="35"/>
      <c r="I165" s="35"/>
      <c r="J165" s="35"/>
      <c r="K165" s="35"/>
      <c r="L165" s="39"/>
      <c r="M165" s="211"/>
      <c r="N165" s="212"/>
      <c r="O165" s="78"/>
      <c r="P165" s="78"/>
      <c r="Q165" s="78"/>
      <c r="R165" s="78"/>
      <c r="S165" s="78"/>
      <c r="T165" s="79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T165" s="18" t="s">
        <v>125</v>
      </c>
      <c r="AU165" s="18" t="s">
        <v>82</v>
      </c>
    </row>
    <row r="166" s="13" customFormat="1">
      <c r="A166" s="13"/>
      <c r="B166" s="219"/>
      <c r="C166" s="220"/>
      <c r="D166" s="213" t="s">
        <v>195</v>
      </c>
      <c r="E166" s="221" t="s">
        <v>17</v>
      </c>
      <c r="F166" s="222" t="s">
        <v>960</v>
      </c>
      <c r="G166" s="220"/>
      <c r="H166" s="223">
        <v>11.699999999999999</v>
      </c>
      <c r="I166" s="220"/>
      <c r="J166" s="220"/>
      <c r="K166" s="220"/>
      <c r="L166" s="224"/>
      <c r="M166" s="225"/>
      <c r="N166" s="226"/>
      <c r="O166" s="226"/>
      <c r="P166" s="226"/>
      <c r="Q166" s="226"/>
      <c r="R166" s="226"/>
      <c r="S166" s="226"/>
      <c r="T166" s="22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28" t="s">
        <v>195</v>
      </c>
      <c r="AU166" s="228" t="s">
        <v>82</v>
      </c>
      <c r="AV166" s="13" t="s">
        <v>82</v>
      </c>
      <c r="AW166" s="13" t="s">
        <v>34</v>
      </c>
      <c r="AX166" s="13" t="s">
        <v>80</v>
      </c>
      <c r="AY166" s="228" t="s">
        <v>115</v>
      </c>
    </row>
    <row r="167" s="2" customFormat="1" ht="16.5" customHeight="1">
      <c r="A167" s="33"/>
      <c r="B167" s="34"/>
      <c r="C167" s="197" t="s">
        <v>463</v>
      </c>
      <c r="D167" s="197" t="s">
        <v>118</v>
      </c>
      <c r="E167" s="198" t="s">
        <v>445</v>
      </c>
      <c r="F167" s="199" t="s">
        <v>446</v>
      </c>
      <c r="G167" s="200" t="s">
        <v>214</v>
      </c>
      <c r="H167" s="201">
        <v>11.699999999999999</v>
      </c>
      <c r="I167" s="202">
        <v>55.899999999999999</v>
      </c>
      <c r="J167" s="202">
        <f>ROUND(I167*H167,2)</f>
        <v>654.02999999999997</v>
      </c>
      <c r="K167" s="199" t="s">
        <v>122</v>
      </c>
      <c r="L167" s="39"/>
      <c r="M167" s="203" t="s">
        <v>17</v>
      </c>
      <c r="N167" s="204" t="s">
        <v>43</v>
      </c>
      <c r="O167" s="205">
        <v>0.085000000000000006</v>
      </c>
      <c r="P167" s="205">
        <f>O167*H167</f>
        <v>0.99450000000000005</v>
      </c>
      <c r="Q167" s="205">
        <v>0</v>
      </c>
      <c r="R167" s="205">
        <f>Q167*H167</f>
        <v>0</v>
      </c>
      <c r="S167" s="205">
        <v>0</v>
      </c>
      <c r="T167" s="206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207" t="s">
        <v>139</v>
      </c>
      <c r="AT167" s="207" t="s">
        <v>118</v>
      </c>
      <c r="AU167" s="207" t="s">
        <v>82</v>
      </c>
      <c r="AY167" s="18" t="s">
        <v>115</v>
      </c>
      <c r="BE167" s="208">
        <f>IF(N167="základní",J167,0)</f>
        <v>654.02999999999997</v>
      </c>
      <c r="BF167" s="208">
        <f>IF(N167="snížená",J167,0)</f>
        <v>0</v>
      </c>
      <c r="BG167" s="208">
        <f>IF(N167="zákl. přenesená",J167,0)</f>
        <v>0</v>
      </c>
      <c r="BH167" s="208">
        <f>IF(N167="sníž. přenesená",J167,0)</f>
        <v>0</v>
      </c>
      <c r="BI167" s="208">
        <f>IF(N167="nulová",J167,0)</f>
        <v>0</v>
      </c>
      <c r="BJ167" s="18" t="s">
        <v>80</v>
      </c>
      <c r="BK167" s="208">
        <f>ROUND(I167*H167,2)</f>
        <v>654.02999999999997</v>
      </c>
      <c r="BL167" s="18" t="s">
        <v>139</v>
      </c>
      <c r="BM167" s="207" t="s">
        <v>961</v>
      </c>
    </row>
    <row r="168" s="2" customFormat="1">
      <c r="A168" s="33"/>
      <c r="B168" s="34"/>
      <c r="C168" s="35"/>
      <c r="D168" s="209" t="s">
        <v>125</v>
      </c>
      <c r="E168" s="35"/>
      <c r="F168" s="210" t="s">
        <v>448</v>
      </c>
      <c r="G168" s="35"/>
      <c r="H168" s="35"/>
      <c r="I168" s="35"/>
      <c r="J168" s="35"/>
      <c r="K168" s="35"/>
      <c r="L168" s="39"/>
      <c r="M168" s="211"/>
      <c r="N168" s="212"/>
      <c r="O168" s="78"/>
      <c r="P168" s="78"/>
      <c r="Q168" s="78"/>
      <c r="R168" s="78"/>
      <c r="S168" s="78"/>
      <c r="T168" s="79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T168" s="18" t="s">
        <v>125</v>
      </c>
      <c r="AU168" s="18" t="s">
        <v>82</v>
      </c>
    </row>
    <row r="169" s="13" customFormat="1">
      <c r="A169" s="13"/>
      <c r="B169" s="219"/>
      <c r="C169" s="220"/>
      <c r="D169" s="213" t="s">
        <v>195</v>
      </c>
      <c r="E169" s="221" t="s">
        <v>17</v>
      </c>
      <c r="F169" s="222" t="s">
        <v>960</v>
      </c>
      <c r="G169" s="220"/>
      <c r="H169" s="223">
        <v>11.699999999999999</v>
      </c>
      <c r="I169" s="220"/>
      <c r="J169" s="220"/>
      <c r="K169" s="220"/>
      <c r="L169" s="224"/>
      <c r="M169" s="225"/>
      <c r="N169" s="226"/>
      <c r="O169" s="226"/>
      <c r="P169" s="226"/>
      <c r="Q169" s="226"/>
      <c r="R169" s="226"/>
      <c r="S169" s="226"/>
      <c r="T169" s="227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28" t="s">
        <v>195</v>
      </c>
      <c r="AU169" s="228" t="s">
        <v>82</v>
      </c>
      <c r="AV169" s="13" t="s">
        <v>82</v>
      </c>
      <c r="AW169" s="13" t="s">
        <v>34</v>
      </c>
      <c r="AX169" s="13" t="s">
        <v>80</v>
      </c>
      <c r="AY169" s="228" t="s">
        <v>115</v>
      </c>
    </row>
    <row r="170" s="12" customFormat="1" ht="22.8" customHeight="1">
      <c r="A170" s="12"/>
      <c r="B170" s="182"/>
      <c r="C170" s="183"/>
      <c r="D170" s="184" t="s">
        <v>71</v>
      </c>
      <c r="E170" s="195" t="s">
        <v>139</v>
      </c>
      <c r="F170" s="195" t="s">
        <v>455</v>
      </c>
      <c r="G170" s="183"/>
      <c r="H170" s="183"/>
      <c r="I170" s="183"/>
      <c r="J170" s="196">
        <f>BK170</f>
        <v>1867.3199999999999</v>
      </c>
      <c r="K170" s="183"/>
      <c r="L170" s="187"/>
      <c r="M170" s="188"/>
      <c r="N170" s="189"/>
      <c r="O170" s="189"/>
      <c r="P170" s="190">
        <f>SUM(P171:P173)</f>
        <v>1.8490679999999997</v>
      </c>
      <c r="Q170" s="189"/>
      <c r="R170" s="190">
        <f>SUM(R171:R173)</f>
        <v>0</v>
      </c>
      <c r="S170" s="189"/>
      <c r="T170" s="191">
        <f>SUM(T171:T173)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192" t="s">
        <v>80</v>
      </c>
      <c r="AT170" s="193" t="s">
        <v>71</v>
      </c>
      <c r="AU170" s="193" t="s">
        <v>80</v>
      </c>
      <c r="AY170" s="192" t="s">
        <v>115</v>
      </c>
      <c r="BK170" s="194">
        <f>SUM(BK171:BK173)</f>
        <v>1867.3199999999999</v>
      </c>
    </row>
    <row r="171" s="2" customFormat="1" ht="16.5" customHeight="1">
      <c r="A171" s="33"/>
      <c r="B171" s="34"/>
      <c r="C171" s="197" t="s">
        <v>962</v>
      </c>
      <c r="D171" s="197" t="s">
        <v>118</v>
      </c>
      <c r="E171" s="198" t="s">
        <v>457</v>
      </c>
      <c r="F171" s="199" t="s">
        <v>458</v>
      </c>
      <c r="G171" s="200" t="s">
        <v>225</v>
      </c>
      <c r="H171" s="201">
        <v>1.4039999999999999</v>
      </c>
      <c r="I171" s="202">
        <v>1330</v>
      </c>
      <c r="J171" s="202">
        <f>ROUND(I171*H171,2)</f>
        <v>1867.3199999999999</v>
      </c>
      <c r="K171" s="199" t="s">
        <v>122</v>
      </c>
      <c r="L171" s="39"/>
      <c r="M171" s="203" t="s">
        <v>17</v>
      </c>
      <c r="N171" s="204" t="s">
        <v>43</v>
      </c>
      <c r="O171" s="205">
        <v>1.317</v>
      </c>
      <c r="P171" s="205">
        <f>O171*H171</f>
        <v>1.8490679999999997</v>
      </c>
      <c r="Q171" s="205">
        <v>0</v>
      </c>
      <c r="R171" s="205">
        <f>Q171*H171</f>
        <v>0</v>
      </c>
      <c r="S171" s="205">
        <v>0</v>
      </c>
      <c r="T171" s="206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207" t="s">
        <v>139</v>
      </c>
      <c r="AT171" s="207" t="s">
        <v>118</v>
      </c>
      <c r="AU171" s="207" t="s">
        <v>82</v>
      </c>
      <c r="AY171" s="18" t="s">
        <v>115</v>
      </c>
      <c r="BE171" s="208">
        <f>IF(N171="základní",J171,0)</f>
        <v>1867.3199999999999</v>
      </c>
      <c r="BF171" s="208">
        <f>IF(N171="snížená",J171,0)</f>
        <v>0</v>
      </c>
      <c r="BG171" s="208">
        <f>IF(N171="zákl. přenesená",J171,0)</f>
        <v>0</v>
      </c>
      <c r="BH171" s="208">
        <f>IF(N171="sníž. přenesená",J171,0)</f>
        <v>0</v>
      </c>
      <c r="BI171" s="208">
        <f>IF(N171="nulová",J171,0)</f>
        <v>0</v>
      </c>
      <c r="BJ171" s="18" t="s">
        <v>80</v>
      </c>
      <c r="BK171" s="208">
        <f>ROUND(I171*H171,2)</f>
        <v>1867.3199999999999</v>
      </c>
      <c r="BL171" s="18" t="s">
        <v>139</v>
      </c>
      <c r="BM171" s="207" t="s">
        <v>963</v>
      </c>
    </row>
    <row r="172" s="2" customFormat="1">
      <c r="A172" s="33"/>
      <c r="B172" s="34"/>
      <c r="C172" s="35"/>
      <c r="D172" s="209" t="s">
        <v>125</v>
      </c>
      <c r="E172" s="35"/>
      <c r="F172" s="210" t="s">
        <v>460</v>
      </c>
      <c r="G172" s="35"/>
      <c r="H172" s="35"/>
      <c r="I172" s="35"/>
      <c r="J172" s="35"/>
      <c r="K172" s="35"/>
      <c r="L172" s="39"/>
      <c r="M172" s="211"/>
      <c r="N172" s="212"/>
      <c r="O172" s="78"/>
      <c r="P172" s="78"/>
      <c r="Q172" s="78"/>
      <c r="R172" s="78"/>
      <c r="S172" s="78"/>
      <c r="T172" s="79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T172" s="18" t="s">
        <v>125</v>
      </c>
      <c r="AU172" s="18" t="s">
        <v>82</v>
      </c>
    </row>
    <row r="173" s="13" customFormat="1">
      <c r="A173" s="13"/>
      <c r="B173" s="219"/>
      <c r="C173" s="220"/>
      <c r="D173" s="213" t="s">
        <v>195</v>
      </c>
      <c r="E173" s="221" t="s">
        <v>17</v>
      </c>
      <c r="F173" s="222" t="s">
        <v>964</v>
      </c>
      <c r="G173" s="220"/>
      <c r="H173" s="223">
        <v>1.4039999999999999</v>
      </c>
      <c r="I173" s="220"/>
      <c r="J173" s="220"/>
      <c r="K173" s="220"/>
      <c r="L173" s="224"/>
      <c r="M173" s="225"/>
      <c r="N173" s="226"/>
      <c r="O173" s="226"/>
      <c r="P173" s="226"/>
      <c r="Q173" s="226"/>
      <c r="R173" s="226"/>
      <c r="S173" s="226"/>
      <c r="T173" s="227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28" t="s">
        <v>195</v>
      </c>
      <c r="AU173" s="228" t="s">
        <v>82</v>
      </c>
      <c r="AV173" s="13" t="s">
        <v>82</v>
      </c>
      <c r="AW173" s="13" t="s">
        <v>34</v>
      </c>
      <c r="AX173" s="13" t="s">
        <v>80</v>
      </c>
      <c r="AY173" s="228" t="s">
        <v>115</v>
      </c>
    </row>
    <row r="174" s="12" customFormat="1" ht="22.8" customHeight="1">
      <c r="A174" s="12"/>
      <c r="B174" s="182"/>
      <c r="C174" s="183"/>
      <c r="D174" s="184" t="s">
        <v>71</v>
      </c>
      <c r="E174" s="195" t="s">
        <v>114</v>
      </c>
      <c r="F174" s="195" t="s">
        <v>462</v>
      </c>
      <c r="G174" s="183"/>
      <c r="H174" s="183"/>
      <c r="I174" s="183"/>
      <c r="J174" s="196">
        <f>BK174</f>
        <v>27648.659999999996</v>
      </c>
      <c r="K174" s="183"/>
      <c r="L174" s="187"/>
      <c r="M174" s="188"/>
      <c r="N174" s="189"/>
      <c r="O174" s="189"/>
      <c r="P174" s="190">
        <f>SUM(P175:P187)</f>
        <v>19.150560000000002</v>
      </c>
      <c r="Q174" s="189"/>
      <c r="R174" s="190">
        <f>SUM(R175:R187)</f>
        <v>3.502351</v>
      </c>
      <c r="S174" s="189"/>
      <c r="T174" s="191">
        <f>SUM(T175:T187)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192" t="s">
        <v>80</v>
      </c>
      <c r="AT174" s="193" t="s">
        <v>71</v>
      </c>
      <c r="AU174" s="193" t="s">
        <v>80</v>
      </c>
      <c r="AY174" s="192" t="s">
        <v>115</v>
      </c>
      <c r="BK174" s="194">
        <f>SUM(BK175:BK187)</f>
        <v>27648.659999999996</v>
      </c>
    </row>
    <row r="175" s="2" customFormat="1" ht="21.75" customHeight="1">
      <c r="A175" s="33"/>
      <c r="B175" s="34"/>
      <c r="C175" s="197" t="s">
        <v>965</v>
      </c>
      <c r="D175" s="197" t="s">
        <v>118</v>
      </c>
      <c r="E175" s="198" t="s">
        <v>464</v>
      </c>
      <c r="F175" s="199" t="s">
        <v>465</v>
      </c>
      <c r="G175" s="200" t="s">
        <v>182</v>
      </c>
      <c r="H175" s="201">
        <v>2.6000000000000001</v>
      </c>
      <c r="I175" s="202">
        <v>246</v>
      </c>
      <c r="J175" s="202">
        <f>ROUND(I175*H175,2)</f>
        <v>639.60000000000002</v>
      </c>
      <c r="K175" s="199" t="s">
        <v>122</v>
      </c>
      <c r="L175" s="39"/>
      <c r="M175" s="203" t="s">
        <v>17</v>
      </c>
      <c r="N175" s="204" t="s">
        <v>43</v>
      </c>
      <c r="O175" s="205">
        <v>0.094</v>
      </c>
      <c r="P175" s="205">
        <f>O175*H175</f>
        <v>0.24440000000000001</v>
      </c>
      <c r="Q175" s="205">
        <v>0</v>
      </c>
      <c r="R175" s="205">
        <f>Q175*H175</f>
        <v>0</v>
      </c>
      <c r="S175" s="205">
        <v>0</v>
      </c>
      <c r="T175" s="206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207" t="s">
        <v>139</v>
      </c>
      <c r="AT175" s="207" t="s">
        <v>118</v>
      </c>
      <c r="AU175" s="207" t="s">
        <v>82</v>
      </c>
      <c r="AY175" s="18" t="s">
        <v>115</v>
      </c>
      <c r="BE175" s="208">
        <f>IF(N175="základní",J175,0)</f>
        <v>639.60000000000002</v>
      </c>
      <c r="BF175" s="208">
        <f>IF(N175="snížená",J175,0)</f>
        <v>0</v>
      </c>
      <c r="BG175" s="208">
        <f>IF(N175="zákl. přenesená",J175,0)</f>
        <v>0</v>
      </c>
      <c r="BH175" s="208">
        <f>IF(N175="sníž. přenesená",J175,0)</f>
        <v>0</v>
      </c>
      <c r="BI175" s="208">
        <f>IF(N175="nulová",J175,0)</f>
        <v>0</v>
      </c>
      <c r="BJ175" s="18" t="s">
        <v>80</v>
      </c>
      <c r="BK175" s="208">
        <f>ROUND(I175*H175,2)</f>
        <v>639.60000000000002</v>
      </c>
      <c r="BL175" s="18" t="s">
        <v>139</v>
      </c>
      <c r="BM175" s="207" t="s">
        <v>966</v>
      </c>
    </row>
    <row r="176" s="2" customFormat="1">
      <c r="A176" s="33"/>
      <c r="B176" s="34"/>
      <c r="C176" s="35"/>
      <c r="D176" s="209" t="s">
        <v>125</v>
      </c>
      <c r="E176" s="35"/>
      <c r="F176" s="210" t="s">
        <v>467</v>
      </c>
      <c r="G176" s="35"/>
      <c r="H176" s="35"/>
      <c r="I176" s="35"/>
      <c r="J176" s="35"/>
      <c r="K176" s="35"/>
      <c r="L176" s="39"/>
      <c r="M176" s="211"/>
      <c r="N176" s="212"/>
      <c r="O176" s="78"/>
      <c r="P176" s="78"/>
      <c r="Q176" s="78"/>
      <c r="R176" s="78"/>
      <c r="S176" s="78"/>
      <c r="T176" s="79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T176" s="18" t="s">
        <v>125</v>
      </c>
      <c r="AU176" s="18" t="s">
        <v>82</v>
      </c>
    </row>
    <row r="177" s="2" customFormat="1" ht="21.75" customHeight="1">
      <c r="A177" s="33"/>
      <c r="B177" s="34"/>
      <c r="C177" s="197" t="s">
        <v>967</v>
      </c>
      <c r="D177" s="197" t="s">
        <v>118</v>
      </c>
      <c r="E177" s="198" t="s">
        <v>968</v>
      </c>
      <c r="F177" s="199" t="s">
        <v>969</v>
      </c>
      <c r="G177" s="200" t="s">
        <v>182</v>
      </c>
      <c r="H177" s="201">
        <v>15.619999999999999</v>
      </c>
      <c r="I177" s="202">
        <v>316</v>
      </c>
      <c r="J177" s="202">
        <f>ROUND(I177*H177,2)</f>
        <v>4935.9200000000001</v>
      </c>
      <c r="K177" s="199" t="s">
        <v>122</v>
      </c>
      <c r="L177" s="39"/>
      <c r="M177" s="203" t="s">
        <v>17</v>
      </c>
      <c r="N177" s="204" t="s">
        <v>43</v>
      </c>
      <c r="O177" s="205">
        <v>0.109</v>
      </c>
      <c r="P177" s="205">
        <f>O177*H177</f>
        <v>1.70258</v>
      </c>
      <c r="Q177" s="205">
        <v>0</v>
      </c>
      <c r="R177" s="205">
        <f>Q177*H177</f>
        <v>0</v>
      </c>
      <c r="S177" s="205">
        <v>0</v>
      </c>
      <c r="T177" s="206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207" t="s">
        <v>139</v>
      </c>
      <c r="AT177" s="207" t="s">
        <v>118</v>
      </c>
      <c r="AU177" s="207" t="s">
        <v>82</v>
      </c>
      <c r="AY177" s="18" t="s">
        <v>115</v>
      </c>
      <c r="BE177" s="208">
        <f>IF(N177="základní",J177,0)</f>
        <v>4935.9200000000001</v>
      </c>
      <c r="BF177" s="208">
        <f>IF(N177="snížená",J177,0)</f>
        <v>0</v>
      </c>
      <c r="BG177" s="208">
        <f>IF(N177="zákl. přenesená",J177,0)</f>
        <v>0</v>
      </c>
      <c r="BH177" s="208">
        <f>IF(N177="sníž. přenesená",J177,0)</f>
        <v>0</v>
      </c>
      <c r="BI177" s="208">
        <f>IF(N177="nulová",J177,0)</f>
        <v>0</v>
      </c>
      <c r="BJ177" s="18" t="s">
        <v>80</v>
      </c>
      <c r="BK177" s="208">
        <f>ROUND(I177*H177,2)</f>
        <v>4935.9200000000001</v>
      </c>
      <c r="BL177" s="18" t="s">
        <v>139</v>
      </c>
      <c r="BM177" s="207" t="s">
        <v>970</v>
      </c>
    </row>
    <row r="178" s="2" customFormat="1">
      <c r="A178" s="33"/>
      <c r="B178" s="34"/>
      <c r="C178" s="35"/>
      <c r="D178" s="209" t="s">
        <v>125</v>
      </c>
      <c r="E178" s="35"/>
      <c r="F178" s="210" t="s">
        <v>971</v>
      </c>
      <c r="G178" s="35"/>
      <c r="H178" s="35"/>
      <c r="I178" s="35"/>
      <c r="J178" s="35"/>
      <c r="K178" s="35"/>
      <c r="L178" s="39"/>
      <c r="M178" s="211"/>
      <c r="N178" s="212"/>
      <c r="O178" s="78"/>
      <c r="P178" s="78"/>
      <c r="Q178" s="78"/>
      <c r="R178" s="78"/>
      <c r="S178" s="78"/>
      <c r="T178" s="79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T178" s="18" t="s">
        <v>125</v>
      </c>
      <c r="AU178" s="18" t="s">
        <v>82</v>
      </c>
    </row>
    <row r="179" s="13" customFormat="1">
      <c r="A179" s="13"/>
      <c r="B179" s="219"/>
      <c r="C179" s="220"/>
      <c r="D179" s="213" t="s">
        <v>195</v>
      </c>
      <c r="E179" s="221" t="s">
        <v>17</v>
      </c>
      <c r="F179" s="222" t="s">
        <v>955</v>
      </c>
      <c r="G179" s="220"/>
      <c r="H179" s="223">
        <v>15.619999999999999</v>
      </c>
      <c r="I179" s="220"/>
      <c r="J179" s="220"/>
      <c r="K179" s="220"/>
      <c r="L179" s="224"/>
      <c r="M179" s="225"/>
      <c r="N179" s="226"/>
      <c r="O179" s="226"/>
      <c r="P179" s="226"/>
      <c r="Q179" s="226"/>
      <c r="R179" s="226"/>
      <c r="S179" s="226"/>
      <c r="T179" s="22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28" t="s">
        <v>195</v>
      </c>
      <c r="AU179" s="228" t="s">
        <v>82</v>
      </c>
      <c r="AV179" s="13" t="s">
        <v>82</v>
      </c>
      <c r="AW179" s="13" t="s">
        <v>34</v>
      </c>
      <c r="AX179" s="13" t="s">
        <v>80</v>
      </c>
      <c r="AY179" s="228" t="s">
        <v>115</v>
      </c>
    </row>
    <row r="180" s="2" customFormat="1" ht="33" customHeight="1">
      <c r="A180" s="33"/>
      <c r="B180" s="34"/>
      <c r="C180" s="197" t="s">
        <v>972</v>
      </c>
      <c r="D180" s="197" t="s">
        <v>118</v>
      </c>
      <c r="E180" s="198" t="s">
        <v>973</v>
      </c>
      <c r="F180" s="199" t="s">
        <v>974</v>
      </c>
      <c r="G180" s="200" t="s">
        <v>182</v>
      </c>
      <c r="H180" s="201">
        <v>12.43</v>
      </c>
      <c r="I180" s="202">
        <v>790</v>
      </c>
      <c r="J180" s="202">
        <f>ROUND(I180*H180,2)</f>
        <v>9819.7000000000007</v>
      </c>
      <c r="K180" s="199" t="s">
        <v>122</v>
      </c>
      <c r="L180" s="39"/>
      <c r="M180" s="203" t="s">
        <v>17</v>
      </c>
      <c r="N180" s="204" t="s">
        <v>43</v>
      </c>
      <c r="O180" s="205">
        <v>1.1060000000000001</v>
      </c>
      <c r="P180" s="205">
        <f>O180*H180</f>
        <v>13.747580000000001</v>
      </c>
      <c r="Q180" s="205">
        <v>0.1837</v>
      </c>
      <c r="R180" s="205">
        <f>Q180*H180</f>
        <v>2.2833909999999999</v>
      </c>
      <c r="S180" s="205">
        <v>0</v>
      </c>
      <c r="T180" s="206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207" t="s">
        <v>139</v>
      </c>
      <c r="AT180" s="207" t="s">
        <v>118</v>
      </c>
      <c r="AU180" s="207" t="s">
        <v>82</v>
      </c>
      <c r="AY180" s="18" t="s">
        <v>115</v>
      </c>
      <c r="BE180" s="208">
        <f>IF(N180="základní",J180,0)</f>
        <v>9819.7000000000007</v>
      </c>
      <c r="BF180" s="208">
        <f>IF(N180="snížená",J180,0)</f>
        <v>0</v>
      </c>
      <c r="BG180" s="208">
        <f>IF(N180="zákl. přenesená",J180,0)</f>
        <v>0</v>
      </c>
      <c r="BH180" s="208">
        <f>IF(N180="sníž. přenesená",J180,0)</f>
        <v>0</v>
      </c>
      <c r="BI180" s="208">
        <f>IF(N180="nulová",J180,0)</f>
        <v>0</v>
      </c>
      <c r="BJ180" s="18" t="s">
        <v>80</v>
      </c>
      <c r="BK180" s="208">
        <f>ROUND(I180*H180,2)</f>
        <v>9819.7000000000007</v>
      </c>
      <c r="BL180" s="18" t="s">
        <v>139</v>
      </c>
      <c r="BM180" s="207" t="s">
        <v>975</v>
      </c>
    </row>
    <row r="181" s="2" customFormat="1">
      <c r="A181" s="33"/>
      <c r="B181" s="34"/>
      <c r="C181" s="35"/>
      <c r="D181" s="209" t="s">
        <v>125</v>
      </c>
      <c r="E181" s="35"/>
      <c r="F181" s="210" t="s">
        <v>976</v>
      </c>
      <c r="G181" s="35"/>
      <c r="H181" s="35"/>
      <c r="I181" s="35"/>
      <c r="J181" s="35"/>
      <c r="K181" s="35"/>
      <c r="L181" s="39"/>
      <c r="M181" s="211"/>
      <c r="N181" s="212"/>
      <c r="O181" s="78"/>
      <c r="P181" s="78"/>
      <c r="Q181" s="78"/>
      <c r="R181" s="78"/>
      <c r="S181" s="78"/>
      <c r="T181" s="79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T181" s="18" t="s">
        <v>125</v>
      </c>
      <c r="AU181" s="18" t="s">
        <v>82</v>
      </c>
    </row>
    <row r="182" s="13" customFormat="1">
      <c r="A182" s="13"/>
      <c r="B182" s="219"/>
      <c r="C182" s="220"/>
      <c r="D182" s="213" t="s">
        <v>195</v>
      </c>
      <c r="E182" s="221" t="s">
        <v>17</v>
      </c>
      <c r="F182" s="222" t="s">
        <v>977</v>
      </c>
      <c r="G182" s="220"/>
      <c r="H182" s="223">
        <v>12.43</v>
      </c>
      <c r="I182" s="220"/>
      <c r="J182" s="220"/>
      <c r="K182" s="220"/>
      <c r="L182" s="224"/>
      <c r="M182" s="225"/>
      <c r="N182" s="226"/>
      <c r="O182" s="226"/>
      <c r="P182" s="226"/>
      <c r="Q182" s="226"/>
      <c r="R182" s="226"/>
      <c r="S182" s="226"/>
      <c r="T182" s="22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28" t="s">
        <v>195</v>
      </c>
      <c r="AU182" s="228" t="s">
        <v>82</v>
      </c>
      <c r="AV182" s="13" t="s">
        <v>82</v>
      </c>
      <c r="AW182" s="13" t="s">
        <v>34</v>
      </c>
      <c r="AX182" s="13" t="s">
        <v>80</v>
      </c>
      <c r="AY182" s="228" t="s">
        <v>115</v>
      </c>
    </row>
    <row r="183" s="2" customFormat="1" ht="16.5" customHeight="1">
      <c r="A183" s="33"/>
      <c r="B183" s="34"/>
      <c r="C183" s="239" t="s">
        <v>500</v>
      </c>
      <c r="D183" s="239" t="s">
        <v>364</v>
      </c>
      <c r="E183" s="240" t="s">
        <v>978</v>
      </c>
      <c r="F183" s="241" t="s">
        <v>979</v>
      </c>
      <c r="G183" s="242" t="s">
        <v>182</v>
      </c>
      <c r="H183" s="243">
        <v>3.468</v>
      </c>
      <c r="I183" s="244">
        <v>2880</v>
      </c>
      <c r="J183" s="244">
        <f>ROUND(I183*H183,2)</f>
        <v>9987.8400000000001</v>
      </c>
      <c r="K183" s="241" t="s">
        <v>122</v>
      </c>
      <c r="L183" s="245"/>
      <c r="M183" s="246" t="s">
        <v>17</v>
      </c>
      <c r="N183" s="247" t="s">
        <v>43</v>
      </c>
      <c r="O183" s="205">
        <v>0</v>
      </c>
      <c r="P183" s="205">
        <f>O183*H183</f>
        <v>0</v>
      </c>
      <c r="Q183" s="205">
        <v>0.22800000000000001</v>
      </c>
      <c r="R183" s="205">
        <f>Q183*H183</f>
        <v>0.79070400000000007</v>
      </c>
      <c r="S183" s="205">
        <v>0</v>
      </c>
      <c r="T183" s="206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207" t="s">
        <v>367</v>
      </c>
      <c r="AT183" s="207" t="s">
        <v>364</v>
      </c>
      <c r="AU183" s="207" t="s">
        <v>82</v>
      </c>
      <c r="AY183" s="18" t="s">
        <v>115</v>
      </c>
      <c r="BE183" s="208">
        <f>IF(N183="základní",J183,0)</f>
        <v>9987.8400000000001</v>
      </c>
      <c r="BF183" s="208">
        <f>IF(N183="snížená",J183,0)</f>
        <v>0</v>
      </c>
      <c r="BG183" s="208">
        <f>IF(N183="zákl. přenesená",J183,0)</f>
        <v>0</v>
      </c>
      <c r="BH183" s="208">
        <f>IF(N183="sníž. přenesená",J183,0)</f>
        <v>0</v>
      </c>
      <c r="BI183" s="208">
        <f>IF(N183="nulová",J183,0)</f>
        <v>0</v>
      </c>
      <c r="BJ183" s="18" t="s">
        <v>80</v>
      </c>
      <c r="BK183" s="208">
        <f>ROUND(I183*H183,2)</f>
        <v>9987.8400000000001</v>
      </c>
      <c r="BL183" s="18" t="s">
        <v>139</v>
      </c>
      <c r="BM183" s="207" t="s">
        <v>980</v>
      </c>
    </row>
    <row r="184" s="2" customFormat="1">
      <c r="A184" s="33"/>
      <c r="B184" s="34"/>
      <c r="C184" s="35"/>
      <c r="D184" s="213" t="s">
        <v>127</v>
      </c>
      <c r="E184" s="35"/>
      <c r="F184" s="214" t="s">
        <v>981</v>
      </c>
      <c r="G184" s="35"/>
      <c r="H184" s="35"/>
      <c r="I184" s="35"/>
      <c r="J184" s="35"/>
      <c r="K184" s="35"/>
      <c r="L184" s="39"/>
      <c r="M184" s="211"/>
      <c r="N184" s="212"/>
      <c r="O184" s="78"/>
      <c r="P184" s="78"/>
      <c r="Q184" s="78"/>
      <c r="R184" s="78"/>
      <c r="S184" s="78"/>
      <c r="T184" s="79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T184" s="18" t="s">
        <v>127</v>
      </c>
      <c r="AU184" s="18" t="s">
        <v>82</v>
      </c>
    </row>
    <row r="185" s="13" customFormat="1">
      <c r="A185" s="13"/>
      <c r="B185" s="219"/>
      <c r="C185" s="220"/>
      <c r="D185" s="213" t="s">
        <v>195</v>
      </c>
      <c r="E185" s="220"/>
      <c r="F185" s="222" t="s">
        <v>982</v>
      </c>
      <c r="G185" s="220"/>
      <c r="H185" s="223">
        <v>3.468</v>
      </c>
      <c r="I185" s="220"/>
      <c r="J185" s="220"/>
      <c r="K185" s="220"/>
      <c r="L185" s="224"/>
      <c r="M185" s="225"/>
      <c r="N185" s="226"/>
      <c r="O185" s="226"/>
      <c r="P185" s="226"/>
      <c r="Q185" s="226"/>
      <c r="R185" s="226"/>
      <c r="S185" s="226"/>
      <c r="T185" s="227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28" t="s">
        <v>195</v>
      </c>
      <c r="AU185" s="228" t="s">
        <v>82</v>
      </c>
      <c r="AV185" s="13" t="s">
        <v>82</v>
      </c>
      <c r="AW185" s="13" t="s">
        <v>4</v>
      </c>
      <c r="AX185" s="13" t="s">
        <v>80</v>
      </c>
      <c r="AY185" s="228" t="s">
        <v>115</v>
      </c>
    </row>
    <row r="186" s="2" customFormat="1" ht="37.8" customHeight="1">
      <c r="A186" s="33"/>
      <c r="B186" s="34"/>
      <c r="C186" s="197" t="s">
        <v>507</v>
      </c>
      <c r="D186" s="197" t="s">
        <v>118</v>
      </c>
      <c r="E186" s="198" t="s">
        <v>490</v>
      </c>
      <c r="F186" s="199" t="s">
        <v>491</v>
      </c>
      <c r="G186" s="200" t="s">
        <v>182</v>
      </c>
      <c r="H186" s="201">
        <v>4.7999999999999998</v>
      </c>
      <c r="I186" s="202">
        <v>472</v>
      </c>
      <c r="J186" s="202">
        <f>ROUND(I186*H186,2)</f>
        <v>2265.5999999999999</v>
      </c>
      <c r="K186" s="199" t="s">
        <v>122</v>
      </c>
      <c r="L186" s="39"/>
      <c r="M186" s="203" t="s">
        <v>17</v>
      </c>
      <c r="N186" s="204" t="s">
        <v>43</v>
      </c>
      <c r="O186" s="205">
        <v>0.71999999999999997</v>
      </c>
      <c r="P186" s="205">
        <f>O186*H186</f>
        <v>3.456</v>
      </c>
      <c r="Q186" s="205">
        <v>0.089219999999999994</v>
      </c>
      <c r="R186" s="205">
        <f>Q186*H186</f>
        <v>0.42825599999999997</v>
      </c>
      <c r="S186" s="205">
        <v>0</v>
      </c>
      <c r="T186" s="206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207" t="s">
        <v>139</v>
      </c>
      <c r="AT186" s="207" t="s">
        <v>118</v>
      </c>
      <c r="AU186" s="207" t="s">
        <v>82</v>
      </c>
      <c r="AY186" s="18" t="s">
        <v>115</v>
      </c>
      <c r="BE186" s="208">
        <f>IF(N186="základní",J186,0)</f>
        <v>2265.5999999999999</v>
      </c>
      <c r="BF186" s="208">
        <f>IF(N186="snížená",J186,0)</f>
        <v>0</v>
      </c>
      <c r="BG186" s="208">
        <f>IF(N186="zákl. přenesená",J186,0)</f>
        <v>0</v>
      </c>
      <c r="BH186" s="208">
        <f>IF(N186="sníž. přenesená",J186,0)</f>
        <v>0</v>
      </c>
      <c r="BI186" s="208">
        <f>IF(N186="nulová",J186,0)</f>
        <v>0</v>
      </c>
      <c r="BJ186" s="18" t="s">
        <v>80</v>
      </c>
      <c r="BK186" s="208">
        <f>ROUND(I186*H186,2)</f>
        <v>2265.5999999999999</v>
      </c>
      <c r="BL186" s="18" t="s">
        <v>139</v>
      </c>
      <c r="BM186" s="207" t="s">
        <v>983</v>
      </c>
    </row>
    <row r="187" s="2" customFormat="1">
      <c r="A187" s="33"/>
      <c r="B187" s="34"/>
      <c r="C187" s="35"/>
      <c r="D187" s="209" t="s">
        <v>125</v>
      </c>
      <c r="E187" s="35"/>
      <c r="F187" s="210" t="s">
        <v>493</v>
      </c>
      <c r="G187" s="35"/>
      <c r="H187" s="35"/>
      <c r="I187" s="35"/>
      <c r="J187" s="35"/>
      <c r="K187" s="35"/>
      <c r="L187" s="39"/>
      <c r="M187" s="211"/>
      <c r="N187" s="212"/>
      <c r="O187" s="78"/>
      <c r="P187" s="78"/>
      <c r="Q187" s="78"/>
      <c r="R187" s="78"/>
      <c r="S187" s="78"/>
      <c r="T187" s="79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T187" s="18" t="s">
        <v>125</v>
      </c>
      <c r="AU187" s="18" t="s">
        <v>82</v>
      </c>
    </row>
    <row r="188" s="12" customFormat="1" ht="22.8" customHeight="1">
      <c r="A188" s="12"/>
      <c r="B188" s="182"/>
      <c r="C188" s="183"/>
      <c r="D188" s="184" t="s">
        <v>71</v>
      </c>
      <c r="E188" s="195" t="s">
        <v>151</v>
      </c>
      <c r="F188" s="195" t="s">
        <v>499</v>
      </c>
      <c r="G188" s="183"/>
      <c r="H188" s="183"/>
      <c r="I188" s="183"/>
      <c r="J188" s="196">
        <f>BK188</f>
        <v>1596.3</v>
      </c>
      <c r="K188" s="183"/>
      <c r="L188" s="187"/>
      <c r="M188" s="188"/>
      <c r="N188" s="189"/>
      <c r="O188" s="189"/>
      <c r="P188" s="190">
        <f>SUM(P189:P190)</f>
        <v>0.96899999999999997</v>
      </c>
      <c r="Q188" s="189"/>
      <c r="R188" s="190">
        <f>SUM(R189:R190)</f>
        <v>0.93686999999999998</v>
      </c>
      <c r="S188" s="189"/>
      <c r="T188" s="191">
        <f>SUM(T189:T190)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192" t="s">
        <v>80</v>
      </c>
      <c r="AT188" s="193" t="s">
        <v>71</v>
      </c>
      <c r="AU188" s="193" t="s">
        <v>80</v>
      </c>
      <c r="AY188" s="192" t="s">
        <v>115</v>
      </c>
      <c r="BK188" s="194">
        <f>SUM(BK189:BK190)</f>
        <v>1596.3</v>
      </c>
    </row>
    <row r="189" s="2" customFormat="1" ht="16.5" customHeight="1">
      <c r="A189" s="33"/>
      <c r="B189" s="34"/>
      <c r="C189" s="197" t="s">
        <v>522</v>
      </c>
      <c r="D189" s="197" t="s">
        <v>118</v>
      </c>
      <c r="E189" s="198" t="s">
        <v>501</v>
      </c>
      <c r="F189" s="199" t="s">
        <v>502</v>
      </c>
      <c r="G189" s="200" t="s">
        <v>182</v>
      </c>
      <c r="H189" s="201">
        <v>5.0999999999999996</v>
      </c>
      <c r="I189" s="202">
        <v>313</v>
      </c>
      <c r="J189" s="202">
        <f>ROUND(I189*H189,2)</f>
        <v>1596.3</v>
      </c>
      <c r="K189" s="199" t="s">
        <v>122</v>
      </c>
      <c r="L189" s="39"/>
      <c r="M189" s="203" t="s">
        <v>17</v>
      </c>
      <c r="N189" s="204" t="s">
        <v>43</v>
      </c>
      <c r="O189" s="205">
        <v>0.19</v>
      </c>
      <c r="P189" s="205">
        <f>O189*H189</f>
        <v>0.96899999999999997</v>
      </c>
      <c r="Q189" s="205">
        <v>0.1837</v>
      </c>
      <c r="R189" s="205">
        <f>Q189*H189</f>
        <v>0.93686999999999998</v>
      </c>
      <c r="S189" s="205">
        <v>0</v>
      </c>
      <c r="T189" s="206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207" t="s">
        <v>139</v>
      </c>
      <c r="AT189" s="207" t="s">
        <v>118</v>
      </c>
      <c r="AU189" s="207" t="s">
        <v>82</v>
      </c>
      <c r="AY189" s="18" t="s">
        <v>115</v>
      </c>
      <c r="BE189" s="208">
        <f>IF(N189="základní",J189,0)</f>
        <v>1596.3</v>
      </c>
      <c r="BF189" s="208">
        <f>IF(N189="snížená",J189,0)</f>
        <v>0</v>
      </c>
      <c r="BG189" s="208">
        <f>IF(N189="zákl. přenesená",J189,0)</f>
        <v>0</v>
      </c>
      <c r="BH189" s="208">
        <f>IF(N189="sníž. přenesená",J189,0)</f>
        <v>0</v>
      </c>
      <c r="BI189" s="208">
        <f>IF(N189="nulová",J189,0)</f>
        <v>0</v>
      </c>
      <c r="BJ189" s="18" t="s">
        <v>80</v>
      </c>
      <c r="BK189" s="208">
        <f>ROUND(I189*H189,2)</f>
        <v>1596.3</v>
      </c>
      <c r="BL189" s="18" t="s">
        <v>139</v>
      </c>
      <c r="BM189" s="207" t="s">
        <v>984</v>
      </c>
    </row>
    <row r="190" s="2" customFormat="1">
      <c r="A190" s="33"/>
      <c r="B190" s="34"/>
      <c r="C190" s="35"/>
      <c r="D190" s="209" t="s">
        <v>125</v>
      </c>
      <c r="E190" s="35"/>
      <c r="F190" s="210" t="s">
        <v>504</v>
      </c>
      <c r="G190" s="35"/>
      <c r="H190" s="35"/>
      <c r="I190" s="35"/>
      <c r="J190" s="35"/>
      <c r="K190" s="35"/>
      <c r="L190" s="39"/>
      <c r="M190" s="211"/>
      <c r="N190" s="212"/>
      <c r="O190" s="78"/>
      <c r="P190" s="78"/>
      <c r="Q190" s="78"/>
      <c r="R190" s="78"/>
      <c r="S190" s="78"/>
      <c r="T190" s="79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T190" s="18" t="s">
        <v>125</v>
      </c>
      <c r="AU190" s="18" t="s">
        <v>82</v>
      </c>
    </row>
    <row r="191" s="12" customFormat="1" ht="22.8" customHeight="1">
      <c r="A191" s="12"/>
      <c r="B191" s="182"/>
      <c r="C191" s="183"/>
      <c r="D191" s="184" t="s">
        <v>71</v>
      </c>
      <c r="E191" s="195" t="s">
        <v>367</v>
      </c>
      <c r="F191" s="195" t="s">
        <v>506</v>
      </c>
      <c r="G191" s="183"/>
      <c r="H191" s="183"/>
      <c r="I191" s="183"/>
      <c r="J191" s="196">
        <f>BK191</f>
        <v>11790.77</v>
      </c>
      <c r="K191" s="183"/>
      <c r="L191" s="187"/>
      <c r="M191" s="188"/>
      <c r="N191" s="189"/>
      <c r="O191" s="189"/>
      <c r="P191" s="190">
        <f>SUM(P192:P216)</f>
        <v>8.3359000000000005</v>
      </c>
      <c r="Q191" s="189"/>
      <c r="R191" s="190">
        <f>SUM(R192:R216)</f>
        <v>0.040244469999999997</v>
      </c>
      <c r="S191" s="189"/>
      <c r="T191" s="191">
        <f>SUM(T192:T216)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192" t="s">
        <v>80</v>
      </c>
      <c r="AT191" s="193" t="s">
        <v>71</v>
      </c>
      <c r="AU191" s="193" t="s">
        <v>80</v>
      </c>
      <c r="AY191" s="192" t="s">
        <v>115</v>
      </c>
      <c r="BK191" s="194">
        <f>SUM(BK192:BK216)</f>
        <v>11790.77</v>
      </c>
    </row>
    <row r="192" s="2" customFormat="1" ht="16.5" customHeight="1">
      <c r="A192" s="33"/>
      <c r="B192" s="34"/>
      <c r="C192" s="197" t="s">
        <v>528</v>
      </c>
      <c r="D192" s="197" t="s">
        <v>118</v>
      </c>
      <c r="E192" s="198" t="s">
        <v>508</v>
      </c>
      <c r="F192" s="199" t="s">
        <v>509</v>
      </c>
      <c r="G192" s="200" t="s">
        <v>121</v>
      </c>
      <c r="H192" s="201">
        <v>2</v>
      </c>
      <c r="I192" s="202">
        <v>26.399999999999999</v>
      </c>
      <c r="J192" s="202">
        <f>ROUND(I192*H192,2)</f>
        <v>52.799999999999997</v>
      </c>
      <c r="K192" s="199" t="s">
        <v>122</v>
      </c>
      <c r="L192" s="39"/>
      <c r="M192" s="203" t="s">
        <v>17</v>
      </c>
      <c r="N192" s="204" t="s">
        <v>43</v>
      </c>
      <c r="O192" s="205">
        <v>0.040000000000000001</v>
      </c>
      <c r="P192" s="205">
        <f>O192*H192</f>
        <v>0.080000000000000002</v>
      </c>
      <c r="Q192" s="205">
        <v>0</v>
      </c>
      <c r="R192" s="205">
        <f>Q192*H192</f>
        <v>0</v>
      </c>
      <c r="S192" s="205">
        <v>0</v>
      </c>
      <c r="T192" s="206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207" t="s">
        <v>139</v>
      </c>
      <c r="AT192" s="207" t="s">
        <v>118</v>
      </c>
      <c r="AU192" s="207" t="s">
        <v>82</v>
      </c>
      <c r="AY192" s="18" t="s">
        <v>115</v>
      </c>
      <c r="BE192" s="208">
        <f>IF(N192="základní",J192,0)</f>
        <v>52.799999999999997</v>
      </c>
      <c r="BF192" s="208">
        <f>IF(N192="snížená",J192,0)</f>
        <v>0</v>
      </c>
      <c r="BG192" s="208">
        <f>IF(N192="zákl. přenesená",J192,0)</f>
        <v>0</v>
      </c>
      <c r="BH192" s="208">
        <f>IF(N192="sníž. přenesená",J192,0)</f>
        <v>0</v>
      </c>
      <c r="BI192" s="208">
        <f>IF(N192="nulová",J192,0)</f>
        <v>0</v>
      </c>
      <c r="BJ192" s="18" t="s">
        <v>80</v>
      </c>
      <c r="BK192" s="208">
        <f>ROUND(I192*H192,2)</f>
        <v>52.799999999999997</v>
      </c>
      <c r="BL192" s="18" t="s">
        <v>139</v>
      </c>
      <c r="BM192" s="207" t="s">
        <v>985</v>
      </c>
    </row>
    <row r="193" s="2" customFormat="1">
      <c r="A193" s="33"/>
      <c r="B193" s="34"/>
      <c r="C193" s="35"/>
      <c r="D193" s="209" t="s">
        <v>125</v>
      </c>
      <c r="E193" s="35"/>
      <c r="F193" s="210" t="s">
        <v>511</v>
      </c>
      <c r="G193" s="35"/>
      <c r="H193" s="35"/>
      <c r="I193" s="35"/>
      <c r="J193" s="35"/>
      <c r="K193" s="35"/>
      <c r="L193" s="39"/>
      <c r="M193" s="211"/>
      <c r="N193" s="212"/>
      <c r="O193" s="78"/>
      <c r="P193" s="78"/>
      <c r="Q193" s="78"/>
      <c r="R193" s="78"/>
      <c r="S193" s="78"/>
      <c r="T193" s="79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T193" s="18" t="s">
        <v>125</v>
      </c>
      <c r="AU193" s="18" t="s">
        <v>82</v>
      </c>
    </row>
    <row r="194" s="2" customFormat="1" ht="16.5" customHeight="1">
      <c r="A194" s="33"/>
      <c r="B194" s="34"/>
      <c r="C194" s="197" t="s">
        <v>563</v>
      </c>
      <c r="D194" s="197" t="s">
        <v>118</v>
      </c>
      <c r="E194" s="198" t="s">
        <v>523</v>
      </c>
      <c r="F194" s="199" t="s">
        <v>524</v>
      </c>
      <c r="G194" s="200" t="s">
        <v>214</v>
      </c>
      <c r="H194" s="201">
        <v>11.699999999999999</v>
      </c>
      <c r="I194" s="202">
        <v>192</v>
      </c>
      <c r="J194" s="202">
        <f>ROUND(I194*H194,2)</f>
        <v>2246.4000000000001</v>
      </c>
      <c r="K194" s="199" t="s">
        <v>122</v>
      </c>
      <c r="L194" s="39"/>
      <c r="M194" s="203" t="s">
        <v>17</v>
      </c>
      <c r="N194" s="204" t="s">
        <v>43</v>
      </c>
      <c r="O194" s="205">
        <v>0.29199999999999998</v>
      </c>
      <c r="P194" s="205">
        <f>O194*H194</f>
        <v>3.4163999999999994</v>
      </c>
      <c r="Q194" s="205">
        <v>1.0000000000000001E-05</v>
      </c>
      <c r="R194" s="205">
        <f>Q194*H194</f>
        <v>0.000117</v>
      </c>
      <c r="S194" s="205">
        <v>0</v>
      </c>
      <c r="T194" s="206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207" t="s">
        <v>139</v>
      </c>
      <c r="AT194" s="207" t="s">
        <v>118</v>
      </c>
      <c r="AU194" s="207" t="s">
        <v>82</v>
      </c>
      <c r="AY194" s="18" t="s">
        <v>115</v>
      </c>
      <c r="BE194" s="208">
        <f>IF(N194="základní",J194,0)</f>
        <v>2246.4000000000001</v>
      </c>
      <c r="BF194" s="208">
        <f>IF(N194="snížená",J194,0)</f>
        <v>0</v>
      </c>
      <c r="BG194" s="208">
        <f>IF(N194="zákl. přenesená",J194,0)</f>
        <v>0</v>
      </c>
      <c r="BH194" s="208">
        <f>IF(N194="sníž. přenesená",J194,0)</f>
        <v>0</v>
      </c>
      <c r="BI194" s="208">
        <f>IF(N194="nulová",J194,0)</f>
        <v>0</v>
      </c>
      <c r="BJ194" s="18" t="s">
        <v>80</v>
      </c>
      <c r="BK194" s="208">
        <f>ROUND(I194*H194,2)</f>
        <v>2246.4000000000001</v>
      </c>
      <c r="BL194" s="18" t="s">
        <v>139</v>
      </c>
      <c r="BM194" s="207" t="s">
        <v>986</v>
      </c>
    </row>
    <row r="195" s="2" customFormat="1">
      <c r="A195" s="33"/>
      <c r="B195" s="34"/>
      <c r="C195" s="35"/>
      <c r="D195" s="209" t="s">
        <v>125</v>
      </c>
      <c r="E195" s="35"/>
      <c r="F195" s="210" t="s">
        <v>526</v>
      </c>
      <c r="G195" s="35"/>
      <c r="H195" s="35"/>
      <c r="I195" s="35"/>
      <c r="J195" s="35"/>
      <c r="K195" s="35"/>
      <c r="L195" s="39"/>
      <c r="M195" s="211"/>
      <c r="N195" s="212"/>
      <c r="O195" s="78"/>
      <c r="P195" s="78"/>
      <c r="Q195" s="78"/>
      <c r="R195" s="78"/>
      <c r="S195" s="78"/>
      <c r="T195" s="79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T195" s="18" t="s">
        <v>125</v>
      </c>
      <c r="AU195" s="18" t="s">
        <v>82</v>
      </c>
    </row>
    <row r="196" s="13" customFormat="1">
      <c r="A196" s="13"/>
      <c r="B196" s="219"/>
      <c r="C196" s="220"/>
      <c r="D196" s="213" t="s">
        <v>195</v>
      </c>
      <c r="E196" s="221" t="s">
        <v>17</v>
      </c>
      <c r="F196" s="222" t="s">
        <v>960</v>
      </c>
      <c r="G196" s="220"/>
      <c r="H196" s="223">
        <v>11.699999999999999</v>
      </c>
      <c r="I196" s="220"/>
      <c r="J196" s="220"/>
      <c r="K196" s="220"/>
      <c r="L196" s="224"/>
      <c r="M196" s="225"/>
      <c r="N196" s="226"/>
      <c r="O196" s="226"/>
      <c r="P196" s="226"/>
      <c r="Q196" s="226"/>
      <c r="R196" s="226"/>
      <c r="S196" s="226"/>
      <c r="T196" s="227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28" t="s">
        <v>195</v>
      </c>
      <c r="AU196" s="228" t="s">
        <v>82</v>
      </c>
      <c r="AV196" s="13" t="s">
        <v>82</v>
      </c>
      <c r="AW196" s="13" t="s">
        <v>34</v>
      </c>
      <c r="AX196" s="13" t="s">
        <v>80</v>
      </c>
      <c r="AY196" s="228" t="s">
        <v>115</v>
      </c>
    </row>
    <row r="197" s="2" customFormat="1" ht="16.5" customHeight="1">
      <c r="A197" s="33"/>
      <c r="B197" s="34"/>
      <c r="C197" s="239" t="s">
        <v>578</v>
      </c>
      <c r="D197" s="239" t="s">
        <v>364</v>
      </c>
      <c r="E197" s="240" t="s">
        <v>529</v>
      </c>
      <c r="F197" s="241" t="s">
        <v>530</v>
      </c>
      <c r="G197" s="242" t="s">
        <v>214</v>
      </c>
      <c r="H197" s="243">
        <v>12.051</v>
      </c>
      <c r="I197" s="244">
        <v>376</v>
      </c>
      <c r="J197" s="244">
        <f>ROUND(I197*H197,2)</f>
        <v>4531.1800000000003</v>
      </c>
      <c r="K197" s="241" t="s">
        <v>122</v>
      </c>
      <c r="L197" s="245"/>
      <c r="M197" s="246" t="s">
        <v>17</v>
      </c>
      <c r="N197" s="247" t="s">
        <v>43</v>
      </c>
      <c r="O197" s="205">
        <v>0</v>
      </c>
      <c r="P197" s="205">
        <f>O197*H197</f>
        <v>0</v>
      </c>
      <c r="Q197" s="205">
        <v>0.0026700000000000001</v>
      </c>
      <c r="R197" s="205">
        <f>Q197*H197</f>
        <v>0.032176170000000004</v>
      </c>
      <c r="S197" s="205">
        <v>0</v>
      </c>
      <c r="T197" s="206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207" t="s">
        <v>367</v>
      </c>
      <c r="AT197" s="207" t="s">
        <v>364</v>
      </c>
      <c r="AU197" s="207" t="s">
        <v>82</v>
      </c>
      <c r="AY197" s="18" t="s">
        <v>115</v>
      </c>
      <c r="BE197" s="208">
        <f>IF(N197="základní",J197,0)</f>
        <v>4531.1800000000003</v>
      </c>
      <c r="BF197" s="208">
        <f>IF(N197="snížená",J197,0)</f>
        <v>0</v>
      </c>
      <c r="BG197" s="208">
        <f>IF(N197="zákl. přenesená",J197,0)</f>
        <v>0</v>
      </c>
      <c r="BH197" s="208">
        <f>IF(N197="sníž. přenesená",J197,0)</f>
        <v>0</v>
      </c>
      <c r="BI197" s="208">
        <f>IF(N197="nulová",J197,0)</f>
        <v>0</v>
      </c>
      <c r="BJ197" s="18" t="s">
        <v>80</v>
      </c>
      <c r="BK197" s="208">
        <f>ROUND(I197*H197,2)</f>
        <v>4531.1800000000003</v>
      </c>
      <c r="BL197" s="18" t="s">
        <v>139</v>
      </c>
      <c r="BM197" s="207" t="s">
        <v>987</v>
      </c>
    </row>
    <row r="198" s="13" customFormat="1">
      <c r="A198" s="13"/>
      <c r="B198" s="219"/>
      <c r="C198" s="220"/>
      <c r="D198" s="213" t="s">
        <v>195</v>
      </c>
      <c r="E198" s="220"/>
      <c r="F198" s="222" t="s">
        <v>988</v>
      </c>
      <c r="G198" s="220"/>
      <c r="H198" s="223">
        <v>12.051</v>
      </c>
      <c r="I198" s="220"/>
      <c r="J198" s="220"/>
      <c r="K198" s="220"/>
      <c r="L198" s="224"/>
      <c r="M198" s="225"/>
      <c r="N198" s="226"/>
      <c r="O198" s="226"/>
      <c r="P198" s="226"/>
      <c r="Q198" s="226"/>
      <c r="R198" s="226"/>
      <c r="S198" s="226"/>
      <c r="T198" s="227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28" t="s">
        <v>195</v>
      </c>
      <c r="AU198" s="228" t="s">
        <v>82</v>
      </c>
      <c r="AV198" s="13" t="s">
        <v>82</v>
      </c>
      <c r="AW198" s="13" t="s">
        <v>4</v>
      </c>
      <c r="AX198" s="13" t="s">
        <v>80</v>
      </c>
      <c r="AY198" s="228" t="s">
        <v>115</v>
      </c>
    </row>
    <row r="199" s="2" customFormat="1" ht="24.15" customHeight="1">
      <c r="A199" s="33"/>
      <c r="B199" s="34"/>
      <c r="C199" s="197" t="s">
        <v>582</v>
      </c>
      <c r="D199" s="197" t="s">
        <v>118</v>
      </c>
      <c r="E199" s="198" t="s">
        <v>564</v>
      </c>
      <c r="F199" s="199" t="s">
        <v>565</v>
      </c>
      <c r="G199" s="200" t="s">
        <v>121</v>
      </c>
      <c r="H199" s="201">
        <v>3</v>
      </c>
      <c r="I199" s="202">
        <v>325</v>
      </c>
      <c r="J199" s="202">
        <f>ROUND(I199*H199,2)</f>
        <v>975</v>
      </c>
      <c r="K199" s="199" t="s">
        <v>122</v>
      </c>
      <c r="L199" s="39"/>
      <c r="M199" s="203" t="s">
        <v>17</v>
      </c>
      <c r="N199" s="204" t="s">
        <v>43</v>
      </c>
      <c r="O199" s="205">
        <v>0.68300000000000005</v>
      </c>
      <c r="P199" s="205">
        <f>O199*H199</f>
        <v>2.0490000000000004</v>
      </c>
      <c r="Q199" s="205">
        <v>0</v>
      </c>
      <c r="R199" s="205">
        <f>Q199*H199</f>
        <v>0</v>
      </c>
      <c r="S199" s="205">
        <v>0</v>
      </c>
      <c r="T199" s="206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207" t="s">
        <v>139</v>
      </c>
      <c r="AT199" s="207" t="s">
        <v>118</v>
      </c>
      <c r="AU199" s="207" t="s">
        <v>82</v>
      </c>
      <c r="AY199" s="18" t="s">
        <v>115</v>
      </c>
      <c r="BE199" s="208">
        <f>IF(N199="základní",J199,0)</f>
        <v>975</v>
      </c>
      <c r="BF199" s="208">
        <f>IF(N199="snížená",J199,0)</f>
        <v>0</v>
      </c>
      <c r="BG199" s="208">
        <f>IF(N199="zákl. přenesená",J199,0)</f>
        <v>0</v>
      </c>
      <c r="BH199" s="208">
        <f>IF(N199="sníž. přenesená",J199,0)</f>
        <v>0</v>
      </c>
      <c r="BI199" s="208">
        <f>IF(N199="nulová",J199,0)</f>
        <v>0</v>
      </c>
      <c r="BJ199" s="18" t="s">
        <v>80</v>
      </c>
      <c r="BK199" s="208">
        <f>ROUND(I199*H199,2)</f>
        <v>975</v>
      </c>
      <c r="BL199" s="18" t="s">
        <v>139</v>
      </c>
      <c r="BM199" s="207" t="s">
        <v>989</v>
      </c>
    </row>
    <row r="200" s="2" customFormat="1">
      <c r="A200" s="33"/>
      <c r="B200" s="34"/>
      <c r="C200" s="35"/>
      <c r="D200" s="209" t="s">
        <v>125</v>
      </c>
      <c r="E200" s="35"/>
      <c r="F200" s="210" t="s">
        <v>567</v>
      </c>
      <c r="G200" s="35"/>
      <c r="H200" s="35"/>
      <c r="I200" s="35"/>
      <c r="J200" s="35"/>
      <c r="K200" s="35"/>
      <c r="L200" s="39"/>
      <c r="M200" s="211"/>
      <c r="N200" s="212"/>
      <c r="O200" s="78"/>
      <c r="P200" s="78"/>
      <c r="Q200" s="78"/>
      <c r="R200" s="78"/>
      <c r="S200" s="78"/>
      <c r="T200" s="79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T200" s="18" t="s">
        <v>125</v>
      </c>
      <c r="AU200" s="18" t="s">
        <v>82</v>
      </c>
    </row>
    <row r="201" s="2" customFormat="1" ht="16.5" customHeight="1">
      <c r="A201" s="33"/>
      <c r="B201" s="34"/>
      <c r="C201" s="239" t="s">
        <v>586</v>
      </c>
      <c r="D201" s="239" t="s">
        <v>364</v>
      </c>
      <c r="E201" s="240" t="s">
        <v>579</v>
      </c>
      <c r="F201" s="241" t="s">
        <v>580</v>
      </c>
      <c r="G201" s="242" t="s">
        <v>121</v>
      </c>
      <c r="H201" s="243">
        <v>2.02</v>
      </c>
      <c r="I201" s="244">
        <v>129</v>
      </c>
      <c r="J201" s="244">
        <f>ROUND(I201*H201,2)</f>
        <v>260.57999999999998</v>
      </c>
      <c r="K201" s="241" t="s">
        <v>122</v>
      </c>
      <c r="L201" s="245"/>
      <c r="M201" s="246" t="s">
        <v>17</v>
      </c>
      <c r="N201" s="247" t="s">
        <v>43</v>
      </c>
      <c r="O201" s="205">
        <v>0</v>
      </c>
      <c r="P201" s="205">
        <f>O201*H201</f>
        <v>0</v>
      </c>
      <c r="Q201" s="205">
        <v>0.00064999999999999997</v>
      </c>
      <c r="R201" s="205">
        <f>Q201*H201</f>
        <v>0.0013129999999999999</v>
      </c>
      <c r="S201" s="205">
        <v>0</v>
      </c>
      <c r="T201" s="206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207" t="s">
        <v>367</v>
      </c>
      <c r="AT201" s="207" t="s">
        <v>364</v>
      </c>
      <c r="AU201" s="207" t="s">
        <v>82</v>
      </c>
      <c r="AY201" s="18" t="s">
        <v>115</v>
      </c>
      <c r="BE201" s="208">
        <f>IF(N201="základní",J201,0)</f>
        <v>260.57999999999998</v>
      </c>
      <c r="BF201" s="208">
        <f>IF(N201="snížená",J201,0)</f>
        <v>0</v>
      </c>
      <c r="BG201" s="208">
        <f>IF(N201="zákl. přenesená",J201,0)</f>
        <v>0</v>
      </c>
      <c r="BH201" s="208">
        <f>IF(N201="sníž. přenesená",J201,0)</f>
        <v>0</v>
      </c>
      <c r="BI201" s="208">
        <f>IF(N201="nulová",J201,0)</f>
        <v>0</v>
      </c>
      <c r="BJ201" s="18" t="s">
        <v>80</v>
      </c>
      <c r="BK201" s="208">
        <f>ROUND(I201*H201,2)</f>
        <v>260.57999999999998</v>
      </c>
      <c r="BL201" s="18" t="s">
        <v>139</v>
      </c>
      <c r="BM201" s="207" t="s">
        <v>990</v>
      </c>
    </row>
    <row r="202" s="13" customFormat="1">
      <c r="A202" s="13"/>
      <c r="B202" s="219"/>
      <c r="C202" s="220"/>
      <c r="D202" s="213" t="s">
        <v>195</v>
      </c>
      <c r="E202" s="220"/>
      <c r="F202" s="222" t="s">
        <v>562</v>
      </c>
      <c r="G202" s="220"/>
      <c r="H202" s="223">
        <v>2.02</v>
      </c>
      <c r="I202" s="220"/>
      <c r="J202" s="220"/>
      <c r="K202" s="220"/>
      <c r="L202" s="224"/>
      <c r="M202" s="225"/>
      <c r="N202" s="226"/>
      <c r="O202" s="226"/>
      <c r="P202" s="226"/>
      <c r="Q202" s="226"/>
      <c r="R202" s="226"/>
      <c r="S202" s="226"/>
      <c r="T202" s="227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28" t="s">
        <v>195</v>
      </c>
      <c r="AU202" s="228" t="s">
        <v>82</v>
      </c>
      <c r="AV202" s="13" t="s">
        <v>82</v>
      </c>
      <c r="AW202" s="13" t="s">
        <v>4</v>
      </c>
      <c r="AX202" s="13" t="s">
        <v>80</v>
      </c>
      <c r="AY202" s="228" t="s">
        <v>115</v>
      </c>
    </row>
    <row r="203" s="2" customFormat="1" ht="16.5" customHeight="1">
      <c r="A203" s="33"/>
      <c r="B203" s="34"/>
      <c r="C203" s="239" t="s">
        <v>591</v>
      </c>
      <c r="D203" s="239" t="s">
        <v>364</v>
      </c>
      <c r="E203" s="240" t="s">
        <v>583</v>
      </c>
      <c r="F203" s="241" t="s">
        <v>584</v>
      </c>
      <c r="G203" s="242" t="s">
        <v>121</v>
      </c>
      <c r="H203" s="243">
        <v>1.01</v>
      </c>
      <c r="I203" s="244">
        <v>171</v>
      </c>
      <c r="J203" s="244">
        <f>ROUND(I203*H203,2)</f>
        <v>172.71000000000001</v>
      </c>
      <c r="K203" s="241" t="s">
        <v>122</v>
      </c>
      <c r="L203" s="245"/>
      <c r="M203" s="246" t="s">
        <v>17</v>
      </c>
      <c r="N203" s="247" t="s">
        <v>43</v>
      </c>
      <c r="O203" s="205">
        <v>0</v>
      </c>
      <c r="P203" s="205">
        <f>O203*H203</f>
        <v>0</v>
      </c>
      <c r="Q203" s="205">
        <v>0.00088000000000000003</v>
      </c>
      <c r="R203" s="205">
        <f>Q203*H203</f>
        <v>0.00088880000000000003</v>
      </c>
      <c r="S203" s="205">
        <v>0</v>
      </c>
      <c r="T203" s="206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207" t="s">
        <v>367</v>
      </c>
      <c r="AT203" s="207" t="s">
        <v>364</v>
      </c>
      <c r="AU203" s="207" t="s">
        <v>82</v>
      </c>
      <c r="AY203" s="18" t="s">
        <v>115</v>
      </c>
      <c r="BE203" s="208">
        <f>IF(N203="základní",J203,0)</f>
        <v>172.71000000000001</v>
      </c>
      <c r="BF203" s="208">
        <f>IF(N203="snížená",J203,0)</f>
        <v>0</v>
      </c>
      <c r="BG203" s="208">
        <f>IF(N203="zákl. přenesená",J203,0)</f>
        <v>0</v>
      </c>
      <c r="BH203" s="208">
        <f>IF(N203="sníž. přenesená",J203,0)</f>
        <v>0</v>
      </c>
      <c r="BI203" s="208">
        <f>IF(N203="nulová",J203,0)</f>
        <v>0</v>
      </c>
      <c r="BJ203" s="18" t="s">
        <v>80</v>
      </c>
      <c r="BK203" s="208">
        <f>ROUND(I203*H203,2)</f>
        <v>172.71000000000001</v>
      </c>
      <c r="BL203" s="18" t="s">
        <v>139</v>
      </c>
      <c r="BM203" s="207" t="s">
        <v>991</v>
      </c>
    </row>
    <row r="204" s="13" customFormat="1">
      <c r="A204" s="13"/>
      <c r="B204" s="219"/>
      <c r="C204" s="220"/>
      <c r="D204" s="213" t="s">
        <v>195</v>
      </c>
      <c r="E204" s="220"/>
      <c r="F204" s="222" t="s">
        <v>553</v>
      </c>
      <c r="G204" s="220"/>
      <c r="H204" s="223">
        <v>1.01</v>
      </c>
      <c r="I204" s="220"/>
      <c r="J204" s="220"/>
      <c r="K204" s="220"/>
      <c r="L204" s="224"/>
      <c r="M204" s="225"/>
      <c r="N204" s="226"/>
      <c r="O204" s="226"/>
      <c r="P204" s="226"/>
      <c r="Q204" s="226"/>
      <c r="R204" s="226"/>
      <c r="S204" s="226"/>
      <c r="T204" s="227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28" t="s">
        <v>195</v>
      </c>
      <c r="AU204" s="228" t="s">
        <v>82</v>
      </c>
      <c r="AV204" s="13" t="s">
        <v>82</v>
      </c>
      <c r="AW204" s="13" t="s">
        <v>4</v>
      </c>
      <c r="AX204" s="13" t="s">
        <v>80</v>
      </c>
      <c r="AY204" s="228" t="s">
        <v>115</v>
      </c>
    </row>
    <row r="205" s="2" customFormat="1" ht="24.15" customHeight="1">
      <c r="A205" s="33"/>
      <c r="B205" s="34"/>
      <c r="C205" s="197" t="s">
        <v>603</v>
      </c>
      <c r="D205" s="197" t="s">
        <v>118</v>
      </c>
      <c r="E205" s="198" t="s">
        <v>587</v>
      </c>
      <c r="F205" s="199" t="s">
        <v>588</v>
      </c>
      <c r="G205" s="200" t="s">
        <v>121</v>
      </c>
      <c r="H205" s="201">
        <v>1</v>
      </c>
      <c r="I205" s="202">
        <v>547</v>
      </c>
      <c r="J205" s="202">
        <f>ROUND(I205*H205,2)</f>
        <v>547</v>
      </c>
      <c r="K205" s="199" t="s">
        <v>122</v>
      </c>
      <c r="L205" s="39"/>
      <c r="M205" s="203" t="s">
        <v>17</v>
      </c>
      <c r="N205" s="204" t="s">
        <v>43</v>
      </c>
      <c r="O205" s="205">
        <v>1.1319999999999999</v>
      </c>
      <c r="P205" s="205">
        <f>O205*H205</f>
        <v>1.1319999999999999</v>
      </c>
      <c r="Q205" s="205">
        <v>0</v>
      </c>
      <c r="R205" s="205">
        <f>Q205*H205</f>
        <v>0</v>
      </c>
      <c r="S205" s="205">
        <v>0</v>
      </c>
      <c r="T205" s="206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207" t="s">
        <v>139</v>
      </c>
      <c r="AT205" s="207" t="s">
        <v>118</v>
      </c>
      <c r="AU205" s="207" t="s">
        <v>82</v>
      </c>
      <c r="AY205" s="18" t="s">
        <v>115</v>
      </c>
      <c r="BE205" s="208">
        <f>IF(N205="základní",J205,0)</f>
        <v>547</v>
      </c>
      <c r="BF205" s="208">
        <f>IF(N205="snížená",J205,0)</f>
        <v>0</v>
      </c>
      <c r="BG205" s="208">
        <f>IF(N205="zákl. přenesená",J205,0)</f>
        <v>0</v>
      </c>
      <c r="BH205" s="208">
        <f>IF(N205="sníž. přenesená",J205,0)</f>
        <v>0</v>
      </c>
      <c r="BI205" s="208">
        <f>IF(N205="nulová",J205,0)</f>
        <v>0</v>
      </c>
      <c r="BJ205" s="18" t="s">
        <v>80</v>
      </c>
      <c r="BK205" s="208">
        <f>ROUND(I205*H205,2)</f>
        <v>547</v>
      </c>
      <c r="BL205" s="18" t="s">
        <v>139</v>
      </c>
      <c r="BM205" s="207" t="s">
        <v>992</v>
      </c>
    </row>
    <row r="206" s="2" customFormat="1">
      <c r="A206" s="33"/>
      <c r="B206" s="34"/>
      <c r="C206" s="35"/>
      <c r="D206" s="209" t="s">
        <v>125</v>
      </c>
      <c r="E206" s="35"/>
      <c r="F206" s="210" t="s">
        <v>590</v>
      </c>
      <c r="G206" s="35"/>
      <c r="H206" s="35"/>
      <c r="I206" s="35"/>
      <c r="J206" s="35"/>
      <c r="K206" s="35"/>
      <c r="L206" s="39"/>
      <c r="M206" s="211"/>
      <c r="N206" s="212"/>
      <c r="O206" s="78"/>
      <c r="P206" s="78"/>
      <c r="Q206" s="78"/>
      <c r="R206" s="78"/>
      <c r="S206" s="78"/>
      <c r="T206" s="79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T206" s="18" t="s">
        <v>125</v>
      </c>
      <c r="AU206" s="18" t="s">
        <v>82</v>
      </c>
    </row>
    <row r="207" s="2" customFormat="1" ht="16.5" customHeight="1">
      <c r="A207" s="33"/>
      <c r="B207" s="34"/>
      <c r="C207" s="239" t="s">
        <v>387</v>
      </c>
      <c r="D207" s="239" t="s">
        <v>364</v>
      </c>
      <c r="E207" s="240" t="s">
        <v>592</v>
      </c>
      <c r="F207" s="241" t="s">
        <v>593</v>
      </c>
      <c r="G207" s="242" t="s">
        <v>121</v>
      </c>
      <c r="H207" s="243">
        <v>1.01</v>
      </c>
      <c r="I207" s="244">
        <v>290</v>
      </c>
      <c r="J207" s="244">
        <f>ROUND(I207*H207,2)</f>
        <v>292.89999999999998</v>
      </c>
      <c r="K207" s="241" t="s">
        <v>122</v>
      </c>
      <c r="L207" s="245"/>
      <c r="M207" s="246" t="s">
        <v>17</v>
      </c>
      <c r="N207" s="247" t="s">
        <v>43</v>
      </c>
      <c r="O207" s="205">
        <v>0</v>
      </c>
      <c r="P207" s="205">
        <f>O207*H207</f>
        <v>0</v>
      </c>
      <c r="Q207" s="205">
        <v>0.00125</v>
      </c>
      <c r="R207" s="205">
        <f>Q207*H207</f>
        <v>0.0012625</v>
      </c>
      <c r="S207" s="205">
        <v>0</v>
      </c>
      <c r="T207" s="206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207" t="s">
        <v>367</v>
      </c>
      <c r="AT207" s="207" t="s">
        <v>364</v>
      </c>
      <c r="AU207" s="207" t="s">
        <v>82</v>
      </c>
      <c r="AY207" s="18" t="s">
        <v>115</v>
      </c>
      <c r="BE207" s="208">
        <f>IF(N207="základní",J207,0)</f>
        <v>292.89999999999998</v>
      </c>
      <c r="BF207" s="208">
        <f>IF(N207="snížená",J207,0)</f>
        <v>0</v>
      </c>
      <c r="BG207" s="208">
        <f>IF(N207="zákl. přenesená",J207,0)</f>
        <v>0</v>
      </c>
      <c r="BH207" s="208">
        <f>IF(N207="sníž. přenesená",J207,0)</f>
        <v>0</v>
      </c>
      <c r="BI207" s="208">
        <f>IF(N207="nulová",J207,0)</f>
        <v>0</v>
      </c>
      <c r="BJ207" s="18" t="s">
        <v>80</v>
      </c>
      <c r="BK207" s="208">
        <f>ROUND(I207*H207,2)</f>
        <v>292.89999999999998</v>
      </c>
      <c r="BL207" s="18" t="s">
        <v>139</v>
      </c>
      <c r="BM207" s="207" t="s">
        <v>993</v>
      </c>
    </row>
    <row r="208" s="13" customFormat="1">
      <c r="A208" s="13"/>
      <c r="B208" s="219"/>
      <c r="C208" s="220"/>
      <c r="D208" s="213" t="s">
        <v>195</v>
      </c>
      <c r="E208" s="220"/>
      <c r="F208" s="222" t="s">
        <v>553</v>
      </c>
      <c r="G208" s="220"/>
      <c r="H208" s="223">
        <v>1.01</v>
      </c>
      <c r="I208" s="220"/>
      <c r="J208" s="220"/>
      <c r="K208" s="220"/>
      <c r="L208" s="224"/>
      <c r="M208" s="225"/>
      <c r="N208" s="226"/>
      <c r="O208" s="226"/>
      <c r="P208" s="226"/>
      <c r="Q208" s="226"/>
      <c r="R208" s="226"/>
      <c r="S208" s="226"/>
      <c r="T208" s="227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28" t="s">
        <v>195</v>
      </c>
      <c r="AU208" s="228" t="s">
        <v>82</v>
      </c>
      <c r="AV208" s="13" t="s">
        <v>82</v>
      </c>
      <c r="AW208" s="13" t="s">
        <v>4</v>
      </c>
      <c r="AX208" s="13" t="s">
        <v>80</v>
      </c>
      <c r="AY208" s="228" t="s">
        <v>115</v>
      </c>
    </row>
    <row r="209" s="2" customFormat="1" ht="24.15" customHeight="1">
      <c r="A209" s="33"/>
      <c r="B209" s="34"/>
      <c r="C209" s="197" t="s">
        <v>693</v>
      </c>
      <c r="D209" s="197" t="s">
        <v>118</v>
      </c>
      <c r="E209" s="198" t="s">
        <v>604</v>
      </c>
      <c r="F209" s="199" t="s">
        <v>605</v>
      </c>
      <c r="G209" s="200" t="s">
        <v>121</v>
      </c>
      <c r="H209" s="201">
        <v>2</v>
      </c>
      <c r="I209" s="202">
        <v>325</v>
      </c>
      <c r="J209" s="202">
        <f>ROUND(I209*H209,2)</f>
        <v>650</v>
      </c>
      <c r="K209" s="199" t="s">
        <v>122</v>
      </c>
      <c r="L209" s="39"/>
      <c r="M209" s="203" t="s">
        <v>17</v>
      </c>
      <c r="N209" s="204" t="s">
        <v>43</v>
      </c>
      <c r="O209" s="205">
        <v>0.68300000000000005</v>
      </c>
      <c r="P209" s="205">
        <f>O209*H209</f>
        <v>1.3660000000000001</v>
      </c>
      <c r="Q209" s="205">
        <v>0</v>
      </c>
      <c r="R209" s="205">
        <f>Q209*H209</f>
        <v>0</v>
      </c>
      <c r="S209" s="205">
        <v>0</v>
      </c>
      <c r="T209" s="206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207" t="s">
        <v>139</v>
      </c>
      <c r="AT209" s="207" t="s">
        <v>118</v>
      </c>
      <c r="AU209" s="207" t="s">
        <v>82</v>
      </c>
      <c r="AY209" s="18" t="s">
        <v>115</v>
      </c>
      <c r="BE209" s="208">
        <f>IF(N209="základní",J209,0)</f>
        <v>650</v>
      </c>
      <c r="BF209" s="208">
        <f>IF(N209="snížená",J209,0)</f>
        <v>0</v>
      </c>
      <c r="BG209" s="208">
        <f>IF(N209="zákl. přenesená",J209,0)</f>
        <v>0</v>
      </c>
      <c r="BH209" s="208">
        <f>IF(N209="sníž. přenesená",J209,0)</f>
        <v>0</v>
      </c>
      <c r="BI209" s="208">
        <f>IF(N209="nulová",J209,0)</f>
        <v>0</v>
      </c>
      <c r="BJ209" s="18" t="s">
        <v>80</v>
      </c>
      <c r="BK209" s="208">
        <f>ROUND(I209*H209,2)</f>
        <v>650</v>
      </c>
      <c r="BL209" s="18" t="s">
        <v>139</v>
      </c>
      <c r="BM209" s="207" t="s">
        <v>994</v>
      </c>
    </row>
    <row r="210" s="2" customFormat="1">
      <c r="A210" s="33"/>
      <c r="B210" s="34"/>
      <c r="C210" s="35"/>
      <c r="D210" s="209" t="s">
        <v>125</v>
      </c>
      <c r="E210" s="35"/>
      <c r="F210" s="210" t="s">
        <v>607</v>
      </c>
      <c r="G210" s="35"/>
      <c r="H210" s="35"/>
      <c r="I210" s="35"/>
      <c r="J210" s="35"/>
      <c r="K210" s="35"/>
      <c r="L210" s="39"/>
      <c r="M210" s="211"/>
      <c r="N210" s="212"/>
      <c r="O210" s="78"/>
      <c r="P210" s="78"/>
      <c r="Q210" s="78"/>
      <c r="R210" s="78"/>
      <c r="S210" s="78"/>
      <c r="T210" s="79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T210" s="18" t="s">
        <v>125</v>
      </c>
      <c r="AU210" s="18" t="s">
        <v>82</v>
      </c>
    </row>
    <row r="211" s="2" customFormat="1" ht="16.5" customHeight="1">
      <c r="A211" s="33"/>
      <c r="B211" s="34"/>
      <c r="C211" s="239" t="s">
        <v>995</v>
      </c>
      <c r="D211" s="239" t="s">
        <v>364</v>
      </c>
      <c r="E211" s="240" t="s">
        <v>608</v>
      </c>
      <c r="F211" s="241" t="s">
        <v>609</v>
      </c>
      <c r="G211" s="242" t="s">
        <v>121</v>
      </c>
      <c r="H211" s="243">
        <v>2.02</v>
      </c>
      <c r="I211" s="244">
        <v>912</v>
      </c>
      <c r="J211" s="244">
        <f>ROUND(I211*H211,2)</f>
        <v>1842.24</v>
      </c>
      <c r="K211" s="241" t="s">
        <v>17</v>
      </c>
      <c r="L211" s="245"/>
      <c r="M211" s="246" t="s">
        <v>17</v>
      </c>
      <c r="N211" s="247" t="s">
        <v>43</v>
      </c>
      <c r="O211" s="205">
        <v>0</v>
      </c>
      <c r="P211" s="205">
        <f>O211*H211</f>
        <v>0</v>
      </c>
      <c r="Q211" s="205">
        <v>0.0016999999999999999</v>
      </c>
      <c r="R211" s="205">
        <f>Q211*H211</f>
        <v>0.003434</v>
      </c>
      <c r="S211" s="205">
        <v>0</v>
      </c>
      <c r="T211" s="206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207" t="s">
        <v>367</v>
      </c>
      <c r="AT211" s="207" t="s">
        <v>364</v>
      </c>
      <c r="AU211" s="207" t="s">
        <v>82</v>
      </c>
      <c r="AY211" s="18" t="s">
        <v>115</v>
      </c>
      <c r="BE211" s="208">
        <f>IF(N211="základní",J211,0)</f>
        <v>1842.24</v>
      </c>
      <c r="BF211" s="208">
        <f>IF(N211="snížená",J211,0)</f>
        <v>0</v>
      </c>
      <c r="BG211" s="208">
        <f>IF(N211="zákl. přenesená",J211,0)</f>
        <v>0</v>
      </c>
      <c r="BH211" s="208">
        <f>IF(N211="sníž. přenesená",J211,0)</f>
        <v>0</v>
      </c>
      <c r="BI211" s="208">
        <f>IF(N211="nulová",J211,0)</f>
        <v>0</v>
      </c>
      <c r="BJ211" s="18" t="s">
        <v>80</v>
      </c>
      <c r="BK211" s="208">
        <f>ROUND(I211*H211,2)</f>
        <v>1842.24</v>
      </c>
      <c r="BL211" s="18" t="s">
        <v>139</v>
      </c>
      <c r="BM211" s="207" t="s">
        <v>996</v>
      </c>
    </row>
    <row r="212" s="2" customFormat="1">
      <c r="A212" s="33"/>
      <c r="B212" s="34"/>
      <c r="C212" s="35"/>
      <c r="D212" s="213" t="s">
        <v>127</v>
      </c>
      <c r="E212" s="35"/>
      <c r="F212" s="214" t="s">
        <v>611</v>
      </c>
      <c r="G212" s="35"/>
      <c r="H212" s="35"/>
      <c r="I212" s="35"/>
      <c r="J212" s="35"/>
      <c r="K212" s="35"/>
      <c r="L212" s="39"/>
      <c r="M212" s="211"/>
      <c r="N212" s="212"/>
      <c r="O212" s="78"/>
      <c r="P212" s="78"/>
      <c r="Q212" s="78"/>
      <c r="R212" s="78"/>
      <c r="S212" s="78"/>
      <c r="T212" s="79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T212" s="18" t="s">
        <v>127</v>
      </c>
      <c r="AU212" s="18" t="s">
        <v>82</v>
      </c>
    </row>
    <row r="213" s="13" customFormat="1">
      <c r="A213" s="13"/>
      <c r="B213" s="219"/>
      <c r="C213" s="220"/>
      <c r="D213" s="213" t="s">
        <v>195</v>
      </c>
      <c r="E213" s="220"/>
      <c r="F213" s="222" t="s">
        <v>562</v>
      </c>
      <c r="G213" s="220"/>
      <c r="H213" s="223">
        <v>2.02</v>
      </c>
      <c r="I213" s="220"/>
      <c r="J213" s="220"/>
      <c r="K213" s="220"/>
      <c r="L213" s="224"/>
      <c r="M213" s="225"/>
      <c r="N213" s="226"/>
      <c r="O213" s="226"/>
      <c r="P213" s="226"/>
      <c r="Q213" s="226"/>
      <c r="R213" s="226"/>
      <c r="S213" s="226"/>
      <c r="T213" s="22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28" t="s">
        <v>195</v>
      </c>
      <c r="AU213" s="228" t="s">
        <v>82</v>
      </c>
      <c r="AV213" s="13" t="s">
        <v>82</v>
      </c>
      <c r="AW213" s="13" t="s">
        <v>4</v>
      </c>
      <c r="AX213" s="13" t="s">
        <v>80</v>
      </c>
      <c r="AY213" s="228" t="s">
        <v>115</v>
      </c>
    </row>
    <row r="214" s="2" customFormat="1" ht="16.5" customHeight="1">
      <c r="A214" s="33"/>
      <c r="B214" s="34"/>
      <c r="C214" s="197" t="s">
        <v>714</v>
      </c>
      <c r="D214" s="197" t="s">
        <v>118</v>
      </c>
      <c r="E214" s="198" t="s">
        <v>694</v>
      </c>
      <c r="F214" s="199" t="s">
        <v>695</v>
      </c>
      <c r="G214" s="200" t="s">
        <v>214</v>
      </c>
      <c r="H214" s="201">
        <v>11.699999999999999</v>
      </c>
      <c r="I214" s="202">
        <v>18.800000000000001</v>
      </c>
      <c r="J214" s="202">
        <f>ROUND(I214*H214,2)</f>
        <v>219.96000000000001</v>
      </c>
      <c r="K214" s="199" t="s">
        <v>122</v>
      </c>
      <c r="L214" s="39"/>
      <c r="M214" s="203" t="s">
        <v>17</v>
      </c>
      <c r="N214" s="204" t="s">
        <v>43</v>
      </c>
      <c r="O214" s="205">
        <v>0.025000000000000001</v>
      </c>
      <c r="P214" s="205">
        <f>O214*H214</f>
        <v>0.29249999999999998</v>
      </c>
      <c r="Q214" s="205">
        <v>9.0000000000000006E-05</v>
      </c>
      <c r="R214" s="205">
        <f>Q214*H214</f>
        <v>0.0010529999999999999</v>
      </c>
      <c r="S214" s="205">
        <v>0</v>
      </c>
      <c r="T214" s="206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207" t="s">
        <v>139</v>
      </c>
      <c r="AT214" s="207" t="s">
        <v>118</v>
      </c>
      <c r="AU214" s="207" t="s">
        <v>82</v>
      </c>
      <c r="AY214" s="18" t="s">
        <v>115</v>
      </c>
      <c r="BE214" s="208">
        <f>IF(N214="základní",J214,0)</f>
        <v>219.96000000000001</v>
      </c>
      <c r="BF214" s="208">
        <f>IF(N214="snížená",J214,0)</f>
        <v>0</v>
      </c>
      <c r="BG214" s="208">
        <f>IF(N214="zákl. přenesená",J214,0)</f>
        <v>0</v>
      </c>
      <c r="BH214" s="208">
        <f>IF(N214="sníž. přenesená",J214,0)</f>
        <v>0</v>
      </c>
      <c r="BI214" s="208">
        <f>IF(N214="nulová",J214,0)</f>
        <v>0</v>
      </c>
      <c r="BJ214" s="18" t="s">
        <v>80</v>
      </c>
      <c r="BK214" s="208">
        <f>ROUND(I214*H214,2)</f>
        <v>219.96000000000001</v>
      </c>
      <c r="BL214" s="18" t="s">
        <v>139</v>
      </c>
      <c r="BM214" s="207" t="s">
        <v>997</v>
      </c>
    </row>
    <row r="215" s="2" customFormat="1">
      <c r="A215" s="33"/>
      <c r="B215" s="34"/>
      <c r="C215" s="35"/>
      <c r="D215" s="209" t="s">
        <v>125</v>
      </c>
      <c r="E215" s="35"/>
      <c r="F215" s="210" t="s">
        <v>697</v>
      </c>
      <c r="G215" s="35"/>
      <c r="H215" s="35"/>
      <c r="I215" s="35"/>
      <c r="J215" s="35"/>
      <c r="K215" s="35"/>
      <c r="L215" s="39"/>
      <c r="M215" s="211"/>
      <c r="N215" s="212"/>
      <c r="O215" s="78"/>
      <c r="P215" s="78"/>
      <c r="Q215" s="78"/>
      <c r="R215" s="78"/>
      <c r="S215" s="78"/>
      <c r="T215" s="79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T215" s="18" t="s">
        <v>125</v>
      </c>
      <c r="AU215" s="18" t="s">
        <v>82</v>
      </c>
    </row>
    <row r="216" s="13" customFormat="1">
      <c r="A216" s="13"/>
      <c r="B216" s="219"/>
      <c r="C216" s="220"/>
      <c r="D216" s="213" t="s">
        <v>195</v>
      </c>
      <c r="E216" s="221" t="s">
        <v>17</v>
      </c>
      <c r="F216" s="222" t="s">
        <v>960</v>
      </c>
      <c r="G216" s="220"/>
      <c r="H216" s="223">
        <v>11.699999999999999</v>
      </c>
      <c r="I216" s="220"/>
      <c r="J216" s="220"/>
      <c r="K216" s="220"/>
      <c r="L216" s="224"/>
      <c r="M216" s="225"/>
      <c r="N216" s="226"/>
      <c r="O216" s="226"/>
      <c r="P216" s="226"/>
      <c r="Q216" s="226"/>
      <c r="R216" s="226"/>
      <c r="S216" s="226"/>
      <c r="T216" s="227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28" t="s">
        <v>195</v>
      </c>
      <c r="AU216" s="228" t="s">
        <v>82</v>
      </c>
      <c r="AV216" s="13" t="s">
        <v>82</v>
      </c>
      <c r="AW216" s="13" t="s">
        <v>34</v>
      </c>
      <c r="AX216" s="13" t="s">
        <v>80</v>
      </c>
      <c r="AY216" s="228" t="s">
        <v>115</v>
      </c>
    </row>
    <row r="217" s="12" customFormat="1" ht="22.8" customHeight="1">
      <c r="A217" s="12"/>
      <c r="B217" s="182"/>
      <c r="C217" s="183"/>
      <c r="D217" s="184" t="s">
        <v>71</v>
      </c>
      <c r="E217" s="195" t="s">
        <v>307</v>
      </c>
      <c r="F217" s="195" t="s">
        <v>698</v>
      </c>
      <c r="G217" s="183"/>
      <c r="H217" s="183"/>
      <c r="I217" s="183"/>
      <c r="J217" s="196">
        <f>BK217</f>
        <v>13655</v>
      </c>
      <c r="K217" s="183"/>
      <c r="L217" s="187"/>
      <c r="M217" s="188"/>
      <c r="N217" s="189"/>
      <c r="O217" s="189"/>
      <c r="P217" s="190">
        <f>SUM(P218:P228)</f>
        <v>8.9533000000000005</v>
      </c>
      <c r="Q217" s="189"/>
      <c r="R217" s="190">
        <f>SUM(R218:R228)</f>
        <v>4.7488960000000002</v>
      </c>
      <c r="S217" s="189"/>
      <c r="T217" s="191">
        <f>SUM(T218:T228)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192" t="s">
        <v>80</v>
      </c>
      <c r="AT217" s="193" t="s">
        <v>71</v>
      </c>
      <c r="AU217" s="193" t="s">
        <v>80</v>
      </c>
      <c r="AY217" s="192" t="s">
        <v>115</v>
      </c>
      <c r="BK217" s="194">
        <f>SUM(BK218:BK228)</f>
        <v>13655</v>
      </c>
    </row>
    <row r="218" s="2" customFormat="1" ht="37.8" customHeight="1">
      <c r="A218" s="33"/>
      <c r="B218" s="34"/>
      <c r="C218" s="197" t="s">
        <v>720</v>
      </c>
      <c r="D218" s="197" t="s">
        <v>118</v>
      </c>
      <c r="E218" s="198" t="s">
        <v>998</v>
      </c>
      <c r="F218" s="199" t="s">
        <v>999</v>
      </c>
      <c r="G218" s="200" t="s">
        <v>214</v>
      </c>
      <c r="H218" s="201">
        <v>17.699999999999999</v>
      </c>
      <c r="I218" s="202">
        <v>202</v>
      </c>
      <c r="J218" s="202">
        <f>ROUND(I218*H218,2)</f>
        <v>3575.4000000000001</v>
      </c>
      <c r="K218" s="199" t="s">
        <v>122</v>
      </c>
      <c r="L218" s="39"/>
      <c r="M218" s="203" t="s">
        <v>17</v>
      </c>
      <c r="N218" s="204" t="s">
        <v>43</v>
      </c>
      <c r="O218" s="205">
        <v>0.119</v>
      </c>
      <c r="P218" s="205">
        <f>O218*H218</f>
        <v>2.1062999999999996</v>
      </c>
      <c r="Q218" s="205">
        <v>0.089779999999999999</v>
      </c>
      <c r="R218" s="205">
        <f>Q218*H218</f>
        <v>1.5891059999999999</v>
      </c>
      <c r="S218" s="205">
        <v>0</v>
      </c>
      <c r="T218" s="206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207" t="s">
        <v>139</v>
      </c>
      <c r="AT218" s="207" t="s">
        <v>118</v>
      </c>
      <c r="AU218" s="207" t="s">
        <v>82</v>
      </c>
      <c r="AY218" s="18" t="s">
        <v>115</v>
      </c>
      <c r="BE218" s="208">
        <f>IF(N218="základní",J218,0)</f>
        <v>3575.4000000000001</v>
      </c>
      <c r="BF218" s="208">
        <f>IF(N218="snížená",J218,0)</f>
        <v>0</v>
      </c>
      <c r="BG218" s="208">
        <f>IF(N218="zákl. přenesená",J218,0)</f>
        <v>0</v>
      </c>
      <c r="BH218" s="208">
        <f>IF(N218="sníž. přenesená",J218,0)</f>
        <v>0</v>
      </c>
      <c r="BI218" s="208">
        <f>IF(N218="nulová",J218,0)</f>
        <v>0</v>
      </c>
      <c r="BJ218" s="18" t="s">
        <v>80</v>
      </c>
      <c r="BK218" s="208">
        <f>ROUND(I218*H218,2)</f>
        <v>3575.4000000000001</v>
      </c>
      <c r="BL218" s="18" t="s">
        <v>139</v>
      </c>
      <c r="BM218" s="207" t="s">
        <v>1000</v>
      </c>
    </row>
    <row r="219" s="2" customFormat="1">
      <c r="A219" s="33"/>
      <c r="B219" s="34"/>
      <c r="C219" s="35"/>
      <c r="D219" s="209" t="s">
        <v>125</v>
      </c>
      <c r="E219" s="35"/>
      <c r="F219" s="210" t="s">
        <v>1001</v>
      </c>
      <c r="G219" s="35"/>
      <c r="H219" s="35"/>
      <c r="I219" s="35"/>
      <c r="J219" s="35"/>
      <c r="K219" s="35"/>
      <c r="L219" s="39"/>
      <c r="M219" s="211"/>
      <c r="N219" s="212"/>
      <c r="O219" s="78"/>
      <c r="P219" s="78"/>
      <c r="Q219" s="78"/>
      <c r="R219" s="78"/>
      <c r="S219" s="78"/>
      <c r="T219" s="79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T219" s="18" t="s">
        <v>125</v>
      </c>
      <c r="AU219" s="18" t="s">
        <v>82</v>
      </c>
    </row>
    <row r="220" s="2" customFormat="1" ht="24.15" customHeight="1">
      <c r="A220" s="33"/>
      <c r="B220" s="34"/>
      <c r="C220" s="197" t="s">
        <v>1002</v>
      </c>
      <c r="D220" s="197" t="s">
        <v>118</v>
      </c>
      <c r="E220" s="198" t="s">
        <v>715</v>
      </c>
      <c r="F220" s="199" t="s">
        <v>716</v>
      </c>
      <c r="G220" s="200" t="s">
        <v>214</v>
      </c>
      <c r="H220" s="201">
        <v>17</v>
      </c>
      <c r="I220" s="202">
        <v>352</v>
      </c>
      <c r="J220" s="202">
        <f>ROUND(I220*H220,2)</f>
        <v>5984</v>
      </c>
      <c r="K220" s="199" t="s">
        <v>122</v>
      </c>
      <c r="L220" s="39"/>
      <c r="M220" s="203" t="s">
        <v>17</v>
      </c>
      <c r="N220" s="204" t="s">
        <v>43</v>
      </c>
      <c r="O220" s="205">
        <v>0.23899999999999999</v>
      </c>
      <c r="P220" s="205">
        <f>O220*H220</f>
        <v>4.0629999999999997</v>
      </c>
      <c r="Q220" s="205">
        <v>0.14041999999999999</v>
      </c>
      <c r="R220" s="205">
        <f>Q220*H220</f>
        <v>2.3871399999999996</v>
      </c>
      <c r="S220" s="205">
        <v>0</v>
      </c>
      <c r="T220" s="206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207" t="s">
        <v>139</v>
      </c>
      <c r="AT220" s="207" t="s">
        <v>118</v>
      </c>
      <c r="AU220" s="207" t="s">
        <v>82</v>
      </c>
      <c r="AY220" s="18" t="s">
        <v>115</v>
      </c>
      <c r="BE220" s="208">
        <f>IF(N220="základní",J220,0)</f>
        <v>5984</v>
      </c>
      <c r="BF220" s="208">
        <f>IF(N220="snížená",J220,0)</f>
        <v>0</v>
      </c>
      <c r="BG220" s="208">
        <f>IF(N220="zákl. přenesená",J220,0)</f>
        <v>0</v>
      </c>
      <c r="BH220" s="208">
        <f>IF(N220="sníž. přenesená",J220,0)</f>
        <v>0</v>
      </c>
      <c r="BI220" s="208">
        <f>IF(N220="nulová",J220,0)</f>
        <v>0</v>
      </c>
      <c r="BJ220" s="18" t="s">
        <v>80</v>
      </c>
      <c r="BK220" s="208">
        <f>ROUND(I220*H220,2)</f>
        <v>5984</v>
      </c>
      <c r="BL220" s="18" t="s">
        <v>139</v>
      </c>
      <c r="BM220" s="207" t="s">
        <v>1003</v>
      </c>
    </row>
    <row r="221" s="2" customFormat="1">
      <c r="A221" s="33"/>
      <c r="B221" s="34"/>
      <c r="C221" s="35"/>
      <c r="D221" s="209" t="s">
        <v>125</v>
      </c>
      <c r="E221" s="35"/>
      <c r="F221" s="210" t="s">
        <v>718</v>
      </c>
      <c r="G221" s="35"/>
      <c r="H221" s="35"/>
      <c r="I221" s="35"/>
      <c r="J221" s="35"/>
      <c r="K221" s="35"/>
      <c r="L221" s="39"/>
      <c r="M221" s="211"/>
      <c r="N221" s="212"/>
      <c r="O221" s="78"/>
      <c r="P221" s="78"/>
      <c r="Q221" s="78"/>
      <c r="R221" s="78"/>
      <c r="S221" s="78"/>
      <c r="T221" s="79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T221" s="18" t="s">
        <v>125</v>
      </c>
      <c r="AU221" s="18" t="s">
        <v>82</v>
      </c>
    </row>
    <row r="222" s="13" customFormat="1">
      <c r="A222" s="13"/>
      <c r="B222" s="219"/>
      <c r="C222" s="220"/>
      <c r="D222" s="213" t="s">
        <v>195</v>
      </c>
      <c r="E222" s="221" t="s">
        <v>17</v>
      </c>
      <c r="F222" s="222" t="s">
        <v>388</v>
      </c>
      <c r="G222" s="220"/>
      <c r="H222" s="223">
        <v>17</v>
      </c>
      <c r="I222" s="220"/>
      <c r="J222" s="220"/>
      <c r="K222" s="220"/>
      <c r="L222" s="224"/>
      <c r="M222" s="225"/>
      <c r="N222" s="226"/>
      <c r="O222" s="226"/>
      <c r="P222" s="226"/>
      <c r="Q222" s="226"/>
      <c r="R222" s="226"/>
      <c r="S222" s="226"/>
      <c r="T222" s="227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28" t="s">
        <v>195</v>
      </c>
      <c r="AU222" s="228" t="s">
        <v>82</v>
      </c>
      <c r="AV222" s="13" t="s">
        <v>82</v>
      </c>
      <c r="AW222" s="13" t="s">
        <v>34</v>
      </c>
      <c r="AX222" s="13" t="s">
        <v>80</v>
      </c>
      <c r="AY222" s="228" t="s">
        <v>115</v>
      </c>
    </row>
    <row r="223" s="2" customFormat="1" ht="16.5" customHeight="1">
      <c r="A223" s="33"/>
      <c r="B223" s="34"/>
      <c r="C223" s="239" t="s">
        <v>1004</v>
      </c>
      <c r="D223" s="239" t="s">
        <v>364</v>
      </c>
      <c r="E223" s="240" t="s">
        <v>721</v>
      </c>
      <c r="F223" s="241" t="s">
        <v>722</v>
      </c>
      <c r="G223" s="242" t="s">
        <v>214</v>
      </c>
      <c r="H223" s="243">
        <v>17.170000000000002</v>
      </c>
      <c r="I223" s="244">
        <v>168</v>
      </c>
      <c r="J223" s="244">
        <f>ROUND(I223*H223,2)</f>
        <v>2884.5599999999999</v>
      </c>
      <c r="K223" s="241" t="s">
        <v>122</v>
      </c>
      <c r="L223" s="245"/>
      <c r="M223" s="246" t="s">
        <v>17</v>
      </c>
      <c r="N223" s="247" t="s">
        <v>43</v>
      </c>
      <c r="O223" s="205">
        <v>0</v>
      </c>
      <c r="P223" s="205">
        <f>O223*H223</f>
        <v>0</v>
      </c>
      <c r="Q223" s="205">
        <v>0.044999999999999998</v>
      </c>
      <c r="R223" s="205">
        <f>Q223*H223</f>
        <v>0.77265000000000006</v>
      </c>
      <c r="S223" s="205">
        <v>0</v>
      </c>
      <c r="T223" s="206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207" t="s">
        <v>367</v>
      </c>
      <c r="AT223" s="207" t="s">
        <v>364</v>
      </c>
      <c r="AU223" s="207" t="s">
        <v>82</v>
      </c>
      <c r="AY223" s="18" t="s">
        <v>115</v>
      </c>
      <c r="BE223" s="208">
        <f>IF(N223="základní",J223,0)</f>
        <v>2884.5599999999999</v>
      </c>
      <c r="BF223" s="208">
        <f>IF(N223="snížená",J223,0)</f>
        <v>0</v>
      </c>
      <c r="BG223" s="208">
        <f>IF(N223="zákl. přenesená",J223,0)</f>
        <v>0</v>
      </c>
      <c r="BH223" s="208">
        <f>IF(N223="sníž. přenesená",J223,0)</f>
        <v>0</v>
      </c>
      <c r="BI223" s="208">
        <f>IF(N223="nulová",J223,0)</f>
        <v>0</v>
      </c>
      <c r="BJ223" s="18" t="s">
        <v>80</v>
      </c>
      <c r="BK223" s="208">
        <f>ROUND(I223*H223,2)</f>
        <v>2884.5599999999999</v>
      </c>
      <c r="BL223" s="18" t="s">
        <v>139</v>
      </c>
      <c r="BM223" s="207" t="s">
        <v>1005</v>
      </c>
    </row>
    <row r="224" s="13" customFormat="1">
      <c r="A224" s="13"/>
      <c r="B224" s="219"/>
      <c r="C224" s="220"/>
      <c r="D224" s="213" t="s">
        <v>195</v>
      </c>
      <c r="E224" s="220"/>
      <c r="F224" s="222" t="s">
        <v>1006</v>
      </c>
      <c r="G224" s="220"/>
      <c r="H224" s="223">
        <v>17.170000000000002</v>
      </c>
      <c r="I224" s="220"/>
      <c r="J224" s="220"/>
      <c r="K224" s="220"/>
      <c r="L224" s="224"/>
      <c r="M224" s="225"/>
      <c r="N224" s="226"/>
      <c r="O224" s="226"/>
      <c r="P224" s="226"/>
      <c r="Q224" s="226"/>
      <c r="R224" s="226"/>
      <c r="S224" s="226"/>
      <c r="T224" s="227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28" t="s">
        <v>195</v>
      </c>
      <c r="AU224" s="228" t="s">
        <v>82</v>
      </c>
      <c r="AV224" s="13" t="s">
        <v>82</v>
      </c>
      <c r="AW224" s="13" t="s">
        <v>4</v>
      </c>
      <c r="AX224" s="13" t="s">
        <v>80</v>
      </c>
      <c r="AY224" s="228" t="s">
        <v>115</v>
      </c>
    </row>
    <row r="225" s="2" customFormat="1" ht="33" customHeight="1">
      <c r="A225" s="33"/>
      <c r="B225" s="34"/>
      <c r="C225" s="197" t="s">
        <v>831</v>
      </c>
      <c r="D225" s="197" t="s">
        <v>118</v>
      </c>
      <c r="E225" s="198" t="s">
        <v>1007</v>
      </c>
      <c r="F225" s="199" t="s">
        <v>1008</v>
      </c>
      <c r="G225" s="200" t="s">
        <v>182</v>
      </c>
      <c r="H225" s="201">
        <v>4.7999999999999998</v>
      </c>
      <c r="I225" s="202">
        <v>95.700000000000003</v>
      </c>
      <c r="J225" s="202">
        <f>ROUND(I225*H225,2)</f>
        <v>459.36000000000001</v>
      </c>
      <c r="K225" s="199" t="s">
        <v>122</v>
      </c>
      <c r="L225" s="39"/>
      <c r="M225" s="203" t="s">
        <v>17</v>
      </c>
      <c r="N225" s="204" t="s">
        <v>43</v>
      </c>
      <c r="O225" s="205">
        <v>0.22</v>
      </c>
      <c r="P225" s="205">
        <f>O225*H225</f>
        <v>1.0560000000000001</v>
      </c>
      <c r="Q225" s="205">
        <v>0</v>
      </c>
      <c r="R225" s="205">
        <f>Q225*H225</f>
        <v>0</v>
      </c>
      <c r="S225" s="205">
        <v>0</v>
      </c>
      <c r="T225" s="206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207" t="s">
        <v>139</v>
      </c>
      <c r="AT225" s="207" t="s">
        <v>118</v>
      </c>
      <c r="AU225" s="207" t="s">
        <v>82</v>
      </c>
      <c r="AY225" s="18" t="s">
        <v>115</v>
      </c>
      <c r="BE225" s="208">
        <f>IF(N225="základní",J225,0)</f>
        <v>459.36000000000001</v>
      </c>
      <c r="BF225" s="208">
        <f>IF(N225="snížená",J225,0)</f>
        <v>0</v>
      </c>
      <c r="BG225" s="208">
        <f>IF(N225="zákl. přenesená",J225,0)</f>
        <v>0</v>
      </c>
      <c r="BH225" s="208">
        <f>IF(N225="sníž. přenesená",J225,0)</f>
        <v>0</v>
      </c>
      <c r="BI225" s="208">
        <f>IF(N225="nulová",J225,0)</f>
        <v>0</v>
      </c>
      <c r="BJ225" s="18" t="s">
        <v>80</v>
      </c>
      <c r="BK225" s="208">
        <f>ROUND(I225*H225,2)</f>
        <v>459.36000000000001</v>
      </c>
      <c r="BL225" s="18" t="s">
        <v>139</v>
      </c>
      <c r="BM225" s="207" t="s">
        <v>1009</v>
      </c>
    </row>
    <row r="226" s="2" customFormat="1">
      <c r="A226" s="33"/>
      <c r="B226" s="34"/>
      <c r="C226" s="35"/>
      <c r="D226" s="209" t="s">
        <v>125</v>
      </c>
      <c r="E226" s="35"/>
      <c r="F226" s="210" t="s">
        <v>1010</v>
      </c>
      <c r="G226" s="35"/>
      <c r="H226" s="35"/>
      <c r="I226" s="35"/>
      <c r="J226" s="35"/>
      <c r="K226" s="35"/>
      <c r="L226" s="39"/>
      <c r="M226" s="211"/>
      <c r="N226" s="212"/>
      <c r="O226" s="78"/>
      <c r="P226" s="78"/>
      <c r="Q226" s="78"/>
      <c r="R226" s="78"/>
      <c r="S226" s="78"/>
      <c r="T226" s="79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T226" s="18" t="s">
        <v>125</v>
      </c>
      <c r="AU226" s="18" t="s">
        <v>82</v>
      </c>
    </row>
    <row r="227" s="2" customFormat="1" ht="37.8" customHeight="1">
      <c r="A227" s="33"/>
      <c r="B227" s="34"/>
      <c r="C227" s="197" t="s">
        <v>836</v>
      </c>
      <c r="D227" s="197" t="s">
        <v>118</v>
      </c>
      <c r="E227" s="198" t="s">
        <v>1011</v>
      </c>
      <c r="F227" s="199" t="s">
        <v>1012</v>
      </c>
      <c r="G227" s="200" t="s">
        <v>182</v>
      </c>
      <c r="H227" s="201">
        <v>10.800000000000001</v>
      </c>
      <c r="I227" s="202">
        <v>69.599999999999994</v>
      </c>
      <c r="J227" s="202">
        <f>ROUND(I227*H227,2)</f>
        <v>751.67999999999995</v>
      </c>
      <c r="K227" s="199" t="s">
        <v>122</v>
      </c>
      <c r="L227" s="39"/>
      <c r="M227" s="203" t="s">
        <v>17</v>
      </c>
      <c r="N227" s="204" t="s">
        <v>43</v>
      </c>
      <c r="O227" s="205">
        <v>0.16</v>
      </c>
      <c r="P227" s="205">
        <f>O227*H227</f>
        <v>1.7280000000000002</v>
      </c>
      <c r="Q227" s="205">
        <v>0</v>
      </c>
      <c r="R227" s="205">
        <f>Q227*H227</f>
        <v>0</v>
      </c>
      <c r="S227" s="205">
        <v>0</v>
      </c>
      <c r="T227" s="206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207" t="s">
        <v>139</v>
      </c>
      <c r="AT227" s="207" t="s">
        <v>118</v>
      </c>
      <c r="AU227" s="207" t="s">
        <v>82</v>
      </c>
      <c r="AY227" s="18" t="s">
        <v>115</v>
      </c>
      <c r="BE227" s="208">
        <f>IF(N227="základní",J227,0)</f>
        <v>751.67999999999995</v>
      </c>
      <c r="BF227" s="208">
        <f>IF(N227="snížená",J227,0)</f>
        <v>0</v>
      </c>
      <c r="BG227" s="208">
        <f>IF(N227="zákl. přenesená",J227,0)</f>
        <v>0</v>
      </c>
      <c r="BH227" s="208">
        <f>IF(N227="sníž. přenesená",J227,0)</f>
        <v>0</v>
      </c>
      <c r="BI227" s="208">
        <f>IF(N227="nulová",J227,0)</f>
        <v>0</v>
      </c>
      <c r="BJ227" s="18" t="s">
        <v>80</v>
      </c>
      <c r="BK227" s="208">
        <f>ROUND(I227*H227,2)</f>
        <v>751.67999999999995</v>
      </c>
      <c r="BL227" s="18" t="s">
        <v>139</v>
      </c>
      <c r="BM227" s="207" t="s">
        <v>1013</v>
      </c>
    </row>
    <row r="228" s="2" customFormat="1">
      <c r="A228" s="33"/>
      <c r="B228" s="34"/>
      <c r="C228" s="35"/>
      <c r="D228" s="209" t="s">
        <v>125</v>
      </c>
      <c r="E228" s="35"/>
      <c r="F228" s="210" t="s">
        <v>1014</v>
      </c>
      <c r="G228" s="35"/>
      <c r="H228" s="35"/>
      <c r="I228" s="35"/>
      <c r="J228" s="35"/>
      <c r="K228" s="35"/>
      <c r="L228" s="39"/>
      <c r="M228" s="211"/>
      <c r="N228" s="212"/>
      <c r="O228" s="78"/>
      <c r="P228" s="78"/>
      <c r="Q228" s="78"/>
      <c r="R228" s="78"/>
      <c r="S228" s="78"/>
      <c r="T228" s="79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T228" s="18" t="s">
        <v>125</v>
      </c>
      <c r="AU228" s="18" t="s">
        <v>82</v>
      </c>
    </row>
    <row r="229" s="12" customFormat="1" ht="22.8" customHeight="1">
      <c r="A229" s="12"/>
      <c r="B229" s="182"/>
      <c r="C229" s="183"/>
      <c r="D229" s="184" t="s">
        <v>71</v>
      </c>
      <c r="E229" s="195" t="s">
        <v>829</v>
      </c>
      <c r="F229" s="195" t="s">
        <v>830</v>
      </c>
      <c r="G229" s="183"/>
      <c r="H229" s="183"/>
      <c r="I229" s="183"/>
      <c r="J229" s="196">
        <f>BK229</f>
        <v>1640.31</v>
      </c>
      <c r="K229" s="183"/>
      <c r="L229" s="187"/>
      <c r="M229" s="188"/>
      <c r="N229" s="189"/>
      <c r="O229" s="189"/>
      <c r="P229" s="190">
        <f>SUM(P230:P236)</f>
        <v>0.43432999999999999</v>
      </c>
      <c r="Q229" s="189"/>
      <c r="R229" s="190">
        <f>SUM(R230:R236)</f>
        <v>0</v>
      </c>
      <c r="S229" s="189"/>
      <c r="T229" s="191">
        <f>SUM(T230:T236)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192" t="s">
        <v>80</v>
      </c>
      <c r="AT229" s="193" t="s">
        <v>71</v>
      </c>
      <c r="AU229" s="193" t="s">
        <v>80</v>
      </c>
      <c r="AY229" s="192" t="s">
        <v>115</v>
      </c>
      <c r="BK229" s="194">
        <f>SUM(BK230:BK236)</f>
        <v>1640.31</v>
      </c>
    </row>
    <row r="230" s="2" customFormat="1" ht="21.75" customHeight="1">
      <c r="A230" s="33"/>
      <c r="B230" s="34"/>
      <c r="C230" s="197" t="s">
        <v>859</v>
      </c>
      <c r="D230" s="197" t="s">
        <v>118</v>
      </c>
      <c r="E230" s="198" t="s">
        <v>832</v>
      </c>
      <c r="F230" s="199" t="s">
        <v>833</v>
      </c>
      <c r="G230" s="200" t="s">
        <v>352</v>
      </c>
      <c r="H230" s="201">
        <v>1.69</v>
      </c>
      <c r="I230" s="202">
        <v>315</v>
      </c>
      <c r="J230" s="202">
        <f>ROUND(I230*H230,2)</f>
        <v>532.35000000000002</v>
      </c>
      <c r="K230" s="199" t="s">
        <v>122</v>
      </c>
      <c r="L230" s="39"/>
      <c r="M230" s="203" t="s">
        <v>17</v>
      </c>
      <c r="N230" s="204" t="s">
        <v>43</v>
      </c>
      <c r="O230" s="205">
        <v>0.125</v>
      </c>
      <c r="P230" s="205">
        <f>O230*H230</f>
        <v>0.21124999999999999</v>
      </c>
      <c r="Q230" s="205">
        <v>0</v>
      </c>
      <c r="R230" s="205">
        <f>Q230*H230</f>
        <v>0</v>
      </c>
      <c r="S230" s="205">
        <v>0</v>
      </c>
      <c r="T230" s="206">
        <f>S230*H230</f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207" t="s">
        <v>139</v>
      </c>
      <c r="AT230" s="207" t="s">
        <v>118</v>
      </c>
      <c r="AU230" s="207" t="s">
        <v>82</v>
      </c>
      <c r="AY230" s="18" t="s">
        <v>115</v>
      </c>
      <c r="BE230" s="208">
        <f>IF(N230="základní",J230,0)</f>
        <v>532.35000000000002</v>
      </c>
      <c r="BF230" s="208">
        <f>IF(N230="snížená",J230,0)</f>
        <v>0</v>
      </c>
      <c r="BG230" s="208">
        <f>IF(N230="zákl. přenesená",J230,0)</f>
        <v>0</v>
      </c>
      <c r="BH230" s="208">
        <f>IF(N230="sníž. přenesená",J230,0)</f>
        <v>0</v>
      </c>
      <c r="BI230" s="208">
        <f>IF(N230="nulová",J230,0)</f>
        <v>0</v>
      </c>
      <c r="BJ230" s="18" t="s">
        <v>80</v>
      </c>
      <c r="BK230" s="208">
        <f>ROUND(I230*H230,2)</f>
        <v>532.35000000000002</v>
      </c>
      <c r="BL230" s="18" t="s">
        <v>139</v>
      </c>
      <c r="BM230" s="207" t="s">
        <v>1015</v>
      </c>
    </row>
    <row r="231" s="2" customFormat="1">
      <c r="A231" s="33"/>
      <c r="B231" s="34"/>
      <c r="C231" s="35"/>
      <c r="D231" s="209" t="s">
        <v>125</v>
      </c>
      <c r="E231" s="35"/>
      <c r="F231" s="210" t="s">
        <v>835</v>
      </c>
      <c r="G231" s="35"/>
      <c r="H231" s="35"/>
      <c r="I231" s="35"/>
      <c r="J231" s="35"/>
      <c r="K231" s="35"/>
      <c r="L231" s="39"/>
      <c r="M231" s="211"/>
      <c r="N231" s="212"/>
      <c r="O231" s="78"/>
      <c r="P231" s="78"/>
      <c r="Q231" s="78"/>
      <c r="R231" s="78"/>
      <c r="S231" s="78"/>
      <c r="T231" s="79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T231" s="18" t="s">
        <v>125</v>
      </c>
      <c r="AU231" s="18" t="s">
        <v>82</v>
      </c>
    </row>
    <row r="232" s="2" customFormat="1" ht="24.15" customHeight="1">
      <c r="A232" s="33"/>
      <c r="B232" s="34"/>
      <c r="C232" s="197" t="s">
        <v>873</v>
      </c>
      <c r="D232" s="197" t="s">
        <v>118</v>
      </c>
      <c r="E232" s="198" t="s">
        <v>837</v>
      </c>
      <c r="F232" s="199" t="s">
        <v>838</v>
      </c>
      <c r="G232" s="200" t="s">
        <v>352</v>
      </c>
      <c r="H232" s="201">
        <v>37.18</v>
      </c>
      <c r="I232" s="202">
        <v>13.800000000000001</v>
      </c>
      <c r="J232" s="202">
        <f>ROUND(I232*H232,2)</f>
        <v>513.08000000000004</v>
      </c>
      <c r="K232" s="199" t="s">
        <v>122</v>
      </c>
      <c r="L232" s="39"/>
      <c r="M232" s="203" t="s">
        <v>17</v>
      </c>
      <c r="N232" s="204" t="s">
        <v>43</v>
      </c>
      <c r="O232" s="205">
        <v>0.0060000000000000001</v>
      </c>
      <c r="P232" s="205">
        <f>O232*H232</f>
        <v>0.22308</v>
      </c>
      <c r="Q232" s="205">
        <v>0</v>
      </c>
      <c r="R232" s="205">
        <f>Q232*H232</f>
        <v>0</v>
      </c>
      <c r="S232" s="205">
        <v>0</v>
      </c>
      <c r="T232" s="206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207" t="s">
        <v>139</v>
      </c>
      <c r="AT232" s="207" t="s">
        <v>118</v>
      </c>
      <c r="AU232" s="207" t="s">
        <v>82</v>
      </c>
      <c r="AY232" s="18" t="s">
        <v>115</v>
      </c>
      <c r="BE232" s="208">
        <f>IF(N232="základní",J232,0)</f>
        <v>513.08000000000004</v>
      </c>
      <c r="BF232" s="208">
        <f>IF(N232="snížená",J232,0)</f>
        <v>0</v>
      </c>
      <c r="BG232" s="208">
        <f>IF(N232="zákl. přenesená",J232,0)</f>
        <v>0</v>
      </c>
      <c r="BH232" s="208">
        <f>IF(N232="sníž. přenesená",J232,0)</f>
        <v>0</v>
      </c>
      <c r="BI232" s="208">
        <f>IF(N232="nulová",J232,0)</f>
        <v>0</v>
      </c>
      <c r="BJ232" s="18" t="s">
        <v>80</v>
      </c>
      <c r="BK232" s="208">
        <f>ROUND(I232*H232,2)</f>
        <v>513.08000000000004</v>
      </c>
      <c r="BL232" s="18" t="s">
        <v>139</v>
      </c>
      <c r="BM232" s="207" t="s">
        <v>1016</v>
      </c>
    </row>
    <row r="233" s="2" customFormat="1">
      <c r="A233" s="33"/>
      <c r="B233" s="34"/>
      <c r="C233" s="35"/>
      <c r="D233" s="209" t="s">
        <v>125</v>
      </c>
      <c r="E233" s="35"/>
      <c r="F233" s="210" t="s">
        <v>840</v>
      </c>
      <c r="G233" s="35"/>
      <c r="H233" s="35"/>
      <c r="I233" s="35"/>
      <c r="J233" s="35"/>
      <c r="K233" s="35"/>
      <c r="L233" s="39"/>
      <c r="M233" s="211"/>
      <c r="N233" s="212"/>
      <c r="O233" s="78"/>
      <c r="P233" s="78"/>
      <c r="Q233" s="78"/>
      <c r="R233" s="78"/>
      <c r="S233" s="78"/>
      <c r="T233" s="79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T233" s="18" t="s">
        <v>125</v>
      </c>
      <c r="AU233" s="18" t="s">
        <v>82</v>
      </c>
    </row>
    <row r="234" s="13" customFormat="1">
      <c r="A234" s="13"/>
      <c r="B234" s="219"/>
      <c r="C234" s="220"/>
      <c r="D234" s="213" t="s">
        <v>195</v>
      </c>
      <c r="E234" s="220"/>
      <c r="F234" s="222" t="s">
        <v>1017</v>
      </c>
      <c r="G234" s="220"/>
      <c r="H234" s="223">
        <v>37.18</v>
      </c>
      <c r="I234" s="220"/>
      <c r="J234" s="220"/>
      <c r="K234" s="220"/>
      <c r="L234" s="224"/>
      <c r="M234" s="225"/>
      <c r="N234" s="226"/>
      <c r="O234" s="226"/>
      <c r="P234" s="226"/>
      <c r="Q234" s="226"/>
      <c r="R234" s="226"/>
      <c r="S234" s="226"/>
      <c r="T234" s="227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28" t="s">
        <v>195</v>
      </c>
      <c r="AU234" s="228" t="s">
        <v>82</v>
      </c>
      <c r="AV234" s="13" t="s">
        <v>82</v>
      </c>
      <c r="AW234" s="13" t="s">
        <v>4</v>
      </c>
      <c r="AX234" s="13" t="s">
        <v>80</v>
      </c>
      <c r="AY234" s="228" t="s">
        <v>115</v>
      </c>
    </row>
    <row r="235" s="2" customFormat="1" ht="24.15" customHeight="1">
      <c r="A235" s="33"/>
      <c r="B235" s="34"/>
      <c r="C235" s="197" t="s">
        <v>882</v>
      </c>
      <c r="D235" s="197" t="s">
        <v>118</v>
      </c>
      <c r="E235" s="198" t="s">
        <v>860</v>
      </c>
      <c r="F235" s="199" t="s">
        <v>861</v>
      </c>
      <c r="G235" s="200" t="s">
        <v>352</v>
      </c>
      <c r="H235" s="201">
        <v>1.69</v>
      </c>
      <c r="I235" s="202">
        <v>352</v>
      </c>
      <c r="J235" s="202">
        <f>ROUND(I235*H235,2)</f>
        <v>594.88</v>
      </c>
      <c r="K235" s="199" t="s">
        <v>122</v>
      </c>
      <c r="L235" s="39"/>
      <c r="M235" s="203" t="s">
        <v>17</v>
      </c>
      <c r="N235" s="204" t="s">
        <v>43</v>
      </c>
      <c r="O235" s="205">
        <v>0</v>
      </c>
      <c r="P235" s="205">
        <f>O235*H235</f>
        <v>0</v>
      </c>
      <c r="Q235" s="205">
        <v>0</v>
      </c>
      <c r="R235" s="205">
        <f>Q235*H235</f>
        <v>0</v>
      </c>
      <c r="S235" s="205">
        <v>0</v>
      </c>
      <c r="T235" s="206">
        <f>S235*H235</f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207" t="s">
        <v>139</v>
      </c>
      <c r="AT235" s="207" t="s">
        <v>118</v>
      </c>
      <c r="AU235" s="207" t="s">
        <v>82</v>
      </c>
      <c r="AY235" s="18" t="s">
        <v>115</v>
      </c>
      <c r="BE235" s="208">
        <f>IF(N235="základní",J235,0)</f>
        <v>594.88</v>
      </c>
      <c r="BF235" s="208">
        <f>IF(N235="snížená",J235,0)</f>
        <v>0</v>
      </c>
      <c r="BG235" s="208">
        <f>IF(N235="zákl. přenesená",J235,0)</f>
        <v>0</v>
      </c>
      <c r="BH235" s="208">
        <f>IF(N235="sníž. přenesená",J235,0)</f>
        <v>0</v>
      </c>
      <c r="BI235" s="208">
        <f>IF(N235="nulová",J235,0)</f>
        <v>0</v>
      </c>
      <c r="BJ235" s="18" t="s">
        <v>80</v>
      </c>
      <c r="BK235" s="208">
        <f>ROUND(I235*H235,2)</f>
        <v>594.88</v>
      </c>
      <c r="BL235" s="18" t="s">
        <v>139</v>
      </c>
      <c r="BM235" s="207" t="s">
        <v>1018</v>
      </c>
    </row>
    <row r="236" s="2" customFormat="1">
      <c r="A236" s="33"/>
      <c r="B236" s="34"/>
      <c r="C236" s="35"/>
      <c r="D236" s="209" t="s">
        <v>125</v>
      </c>
      <c r="E236" s="35"/>
      <c r="F236" s="210" t="s">
        <v>863</v>
      </c>
      <c r="G236" s="35"/>
      <c r="H236" s="35"/>
      <c r="I236" s="35"/>
      <c r="J236" s="35"/>
      <c r="K236" s="35"/>
      <c r="L236" s="39"/>
      <c r="M236" s="211"/>
      <c r="N236" s="212"/>
      <c r="O236" s="78"/>
      <c r="P236" s="78"/>
      <c r="Q236" s="78"/>
      <c r="R236" s="78"/>
      <c r="S236" s="78"/>
      <c r="T236" s="79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T236" s="18" t="s">
        <v>125</v>
      </c>
      <c r="AU236" s="18" t="s">
        <v>82</v>
      </c>
    </row>
    <row r="237" s="12" customFormat="1" ht="22.8" customHeight="1">
      <c r="A237" s="12"/>
      <c r="B237" s="182"/>
      <c r="C237" s="183"/>
      <c r="D237" s="184" t="s">
        <v>71</v>
      </c>
      <c r="E237" s="195" t="s">
        <v>871</v>
      </c>
      <c r="F237" s="195" t="s">
        <v>872</v>
      </c>
      <c r="G237" s="183"/>
      <c r="H237" s="183"/>
      <c r="I237" s="183"/>
      <c r="J237" s="196">
        <f>BK237</f>
        <v>5966.3800000000001</v>
      </c>
      <c r="K237" s="183"/>
      <c r="L237" s="187"/>
      <c r="M237" s="188"/>
      <c r="N237" s="189"/>
      <c r="O237" s="189"/>
      <c r="P237" s="190">
        <f>SUM(P238:P239)</f>
        <v>8.8713620000000013</v>
      </c>
      <c r="Q237" s="189"/>
      <c r="R237" s="190">
        <f>SUM(R238:R239)</f>
        <v>0</v>
      </c>
      <c r="S237" s="189"/>
      <c r="T237" s="191">
        <f>SUM(T238:T239)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192" t="s">
        <v>80</v>
      </c>
      <c r="AT237" s="193" t="s">
        <v>71</v>
      </c>
      <c r="AU237" s="193" t="s">
        <v>80</v>
      </c>
      <c r="AY237" s="192" t="s">
        <v>115</v>
      </c>
      <c r="BK237" s="194">
        <f>SUM(BK238:BK239)</f>
        <v>5966.3800000000001</v>
      </c>
    </row>
    <row r="238" s="2" customFormat="1" ht="24.15" customHeight="1">
      <c r="A238" s="33"/>
      <c r="B238" s="34"/>
      <c r="C238" s="197" t="s">
        <v>888</v>
      </c>
      <c r="D238" s="197" t="s">
        <v>118</v>
      </c>
      <c r="E238" s="198" t="s">
        <v>874</v>
      </c>
      <c r="F238" s="199" t="s">
        <v>875</v>
      </c>
      <c r="G238" s="200" t="s">
        <v>352</v>
      </c>
      <c r="H238" s="201">
        <v>22.346</v>
      </c>
      <c r="I238" s="202">
        <v>267</v>
      </c>
      <c r="J238" s="202">
        <f>ROUND(I238*H238,2)</f>
        <v>5966.3800000000001</v>
      </c>
      <c r="K238" s="199" t="s">
        <v>122</v>
      </c>
      <c r="L238" s="39"/>
      <c r="M238" s="203" t="s">
        <v>17</v>
      </c>
      <c r="N238" s="204" t="s">
        <v>43</v>
      </c>
      <c r="O238" s="205">
        <v>0.39700000000000002</v>
      </c>
      <c r="P238" s="205">
        <f>O238*H238</f>
        <v>8.8713620000000013</v>
      </c>
      <c r="Q238" s="205">
        <v>0</v>
      </c>
      <c r="R238" s="205">
        <f>Q238*H238</f>
        <v>0</v>
      </c>
      <c r="S238" s="205">
        <v>0</v>
      </c>
      <c r="T238" s="206">
        <f>S238*H238</f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207" t="s">
        <v>139</v>
      </c>
      <c r="AT238" s="207" t="s">
        <v>118</v>
      </c>
      <c r="AU238" s="207" t="s">
        <v>82</v>
      </c>
      <c r="AY238" s="18" t="s">
        <v>115</v>
      </c>
      <c r="BE238" s="208">
        <f>IF(N238="základní",J238,0)</f>
        <v>5966.3800000000001</v>
      </c>
      <c r="BF238" s="208">
        <f>IF(N238="snížená",J238,0)</f>
        <v>0</v>
      </c>
      <c r="BG238" s="208">
        <f>IF(N238="zákl. přenesená",J238,0)</f>
        <v>0</v>
      </c>
      <c r="BH238" s="208">
        <f>IF(N238="sníž. přenesená",J238,0)</f>
        <v>0</v>
      </c>
      <c r="BI238" s="208">
        <f>IF(N238="nulová",J238,0)</f>
        <v>0</v>
      </c>
      <c r="BJ238" s="18" t="s">
        <v>80</v>
      </c>
      <c r="BK238" s="208">
        <f>ROUND(I238*H238,2)</f>
        <v>5966.3800000000001</v>
      </c>
      <c r="BL238" s="18" t="s">
        <v>139</v>
      </c>
      <c r="BM238" s="207" t="s">
        <v>1019</v>
      </c>
    </row>
    <row r="239" s="2" customFormat="1">
      <c r="A239" s="33"/>
      <c r="B239" s="34"/>
      <c r="C239" s="35"/>
      <c r="D239" s="209" t="s">
        <v>125</v>
      </c>
      <c r="E239" s="35"/>
      <c r="F239" s="210" t="s">
        <v>877</v>
      </c>
      <c r="G239" s="35"/>
      <c r="H239" s="35"/>
      <c r="I239" s="35"/>
      <c r="J239" s="35"/>
      <c r="K239" s="35"/>
      <c r="L239" s="39"/>
      <c r="M239" s="211"/>
      <c r="N239" s="212"/>
      <c r="O239" s="78"/>
      <c r="P239" s="78"/>
      <c r="Q239" s="78"/>
      <c r="R239" s="78"/>
      <c r="S239" s="78"/>
      <c r="T239" s="79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T239" s="18" t="s">
        <v>125</v>
      </c>
      <c r="AU239" s="18" t="s">
        <v>82</v>
      </c>
    </row>
    <row r="240" s="12" customFormat="1" ht="25.92" customHeight="1">
      <c r="A240" s="12"/>
      <c r="B240" s="182"/>
      <c r="C240" s="183"/>
      <c r="D240" s="184" t="s">
        <v>71</v>
      </c>
      <c r="E240" s="185" t="s">
        <v>878</v>
      </c>
      <c r="F240" s="185" t="s">
        <v>879</v>
      </c>
      <c r="G240" s="183"/>
      <c r="H240" s="183"/>
      <c r="I240" s="183"/>
      <c r="J240" s="186">
        <f>BK240</f>
        <v>9195.0400000000009</v>
      </c>
      <c r="K240" s="183"/>
      <c r="L240" s="187"/>
      <c r="M240" s="188"/>
      <c r="N240" s="189"/>
      <c r="O240" s="189"/>
      <c r="P240" s="190">
        <f>P241</f>
        <v>3.3760640000000004</v>
      </c>
      <c r="Q240" s="189"/>
      <c r="R240" s="190">
        <f>R241</f>
        <v>0.031803279999999996</v>
      </c>
      <c r="S240" s="189"/>
      <c r="T240" s="191">
        <f>T241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192" t="s">
        <v>82</v>
      </c>
      <c r="AT240" s="193" t="s">
        <v>71</v>
      </c>
      <c r="AU240" s="193" t="s">
        <v>72</v>
      </c>
      <c r="AY240" s="192" t="s">
        <v>115</v>
      </c>
      <c r="BK240" s="194">
        <f>BK241</f>
        <v>9195.0400000000009</v>
      </c>
    </row>
    <row r="241" s="12" customFormat="1" ht="22.8" customHeight="1">
      <c r="A241" s="12"/>
      <c r="B241" s="182"/>
      <c r="C241" s="183"/>
      <c r="D241" s="184" t="s">
        <v>71</v>
      </c>
      <c r="E241" s="195" t="s">
        <v>880</v>
      </c>
      <c r="F241" s="195" t="s">
        <v>881</v>
      </c>
      <c r="G241" s="183"/>
      <c r="H241" s="183"/>
      <c r="I241" s="183"/>
      <c r="J241" s="196">
        <f>BK241</f>
        <v>9195.0400000000009</v>
      </c>
      <c r="K241" s="183"/>
      <c r="L241" s="187"/>
      <c r="M241" s="188"/>
      <c r="N241" s="189"/>
      <c r="O241" s="189"/>
      <c r="P241" s="190">
        <f>SUM(P242:P250)</f>
        <v>3.3760640000000004</v>
      </c>
      <c r="Q241" s="189"/>
      <c r="R241" s="190">
        <f>SUM(R242:R250)</f>
        <v>0.031803279999999996</v>
      </c>
      <c r="S241" s="189"/>
      <c r="T241" s="191">
        <f>SUM(T242:T250)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192" t="s">
        <v>82</v>
      </c>
      <c r="AT241" s="193" t="s">
        <v>71</v>
      </c>
      <c r="AU241" s="193" t="s">
        <v>80</v>
      </c>
      <c r="AY241" s="192" t="s">
        <v>115</v>
      </c>
      <c r="BK241" s="194">
        <f>SUM(BK242:BK250)</f>
        <v>9195.0400000000009</v>
      </c>
    </row>
    <row r="242" s="2" customFormat="1" ht="21.75" customHeight="1">
      <c r="A242" s="33"/>
      <c r="B242" s="34"/>
      <c r="C242" s="197" t="s">
        <v>893</v>
      </c>
      <c r="D242" s="197" t="s">
        <v>118</v>
      </c>
      <c r="E242" s="198" t="s">
        <v>883</v>
      </c>
      <c r="F242" s="199" t="s">
        <v>884</v>
      </c>
      <c r="G242" s="200" t="s">
        <v>182</v>
      </c>
      <c r="H242" s="201">
        <v>13.76</v>
      </c>
      <c r="I242" s="202">
        <v>107</v>
      </c>
      <c r="J242" s="202">
        <f>ROUND(I242*H242,2)</f>
        <v>1472.3199999999999</v>
      </c>
      <c r="K242" s="199" t="s">
        <v>122</v>
      </c>
      <c r="L242" s="39"/>
      <c r="M242" s="203" t="s">
        <v>17</v>
      </c>
      <c r="N242" s="204" t="s">
        <v>43</v>
      </c>
      <c r="O242" s="205">
        <v>0.13700000000000001</v>
      </c>
      <c r="P242" s="205">
        <f>O242*H242</f>
        <v>1.8851200000000001</v>
      </c>
      <c r="Q242" s="205">
        <v>6.0000000000000002E-05</v>
      </c>
      <c r="R242" s="205">
        <f>Q242*H242</f>
        <v>0.00082560000000000001</v>
      </c>
      <c r="S242" s="205">
        <v>0</v>
      </c>
      <c r="T242" s="206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207" t="s">
        <v>237</v>
      </c>
      <c r="AT242" s="207" t="s">
        <v>118</v>
      </c>
      <c r="AU242" s="207" t="s">
        <v>82</v>
      </c>
      <c r="AY242" s="18" t="s">
        <v>115</v>
      </c>
      <c r="BE242" s="208">
        <f>IF(N242="základní",J242,0)</f>
        <v>1472.3199999999999</v>
      </c>
      <c r="BF242" s="208">
        <f>IF(N242="snížená",J242,0)</f>
        <v>0</v>
      </c>
      <c r="BG242" s="208">
        <f>IF(N242="zákl. přenesená",J242,0)</f>
        <v>0</v>
      </c>
      <c r="BH242" s="208">
        <f>IF(N242="sníž. přenesená",J242,0)</f>
        <v>0</v>
      </c>
      <c r="BI242" s="208">
        <f>IF(N242="nulová",J242,0)</f>
        <v>0</v>
      </c>
      <c r="BJ242" s="18" t="s">
        <v>80</v>
      </c>
      <c r="BK242" s="208">
        <f>ROUND(I242*H242,2)</f>
        <v>1472.3199999999999</v>
      </c>
      <c r="BL242" s="18" t="s">
        <v>237</v>
      </c>
      <c r="BM242" s="207" t="s">
        <v>1020</v>
      </c>
    </row>
    <row r="243" s="2" customFormat="1">
      <c r="A243" s="33"/>
      <c r="B243" s="34"/>
      <c r="C243" s="35"/>
      <c r="D243" s="209" t="s">
        <v>125</v>
      </c>
      <c r="E243" s="35"/>
      <c r="F243" s="210" t="s">
        <v>886</v>
      </c>
      <c r="G243" s="35"/>
      <c r="H243" s="35"/>
      <c r="I243" s="35"/>
      <c r="J243" s="35"/>
      <c r="K243" s="35"/>
      <c r="L243" s="39"/>
      <c r="M243" s="211"/>
      <c r="N243" s="212"/>
      <c r="O243" s="78"/>
      <c r="P243" s="78"/>
      <c r="Q243" s="78"/>
      <c r="R243" s="78"/>
      <c r="S243" s="78"/>
      <c r="T243" s="79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T243" s="18" t="s">
        <v>125</v>
      </c>
      <c r="AU243" s="18" t="s">
        <v>82</v>
      </c>
    </row>
    <row r="244" s="13" customFormat="1">
      <c r="A244" s="13"/>
      <c r="B244" s="219"/>
      <c r="C244" s="220"/>
      <c r="D244" s="213" t="s">
        <v>195</v>
      </c>
      <c r="E244" s="221" t="s">
        <v>17</v>
      </c>
      <c r="F244" s="222" t="s">
        <v>1021</v>
      </c>
      <c r="G244" s="220"/>
      <c r="H244" s="223">
        <v>13.76</v>
      </c>
      <c r="I244" s="220"/>
      <c r="J244" s="220"/>
      <c r="K244" s="220"/>
      <c r="L244" s="224"/>
      <c r="M244" s="225"/>
      <c r="N244" s="226"/>
      <c r="O244" s="226"/>
      <c r="P244" s="226"/>
      <c r="Q244" s="226"/>
      <c r="R244" s="226"/>
      <c r="S244" s="226"/>
      <c r="T244" s="227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28" t="s">
        <v>195</v>
      </c>
      <c r="AU244" s="228" t="s">
        <v>82</v>
      </c>
      <c r="AV244" s="13" t="s">
        <v>82</v>
      </c>
      <c r="AW244" s="13" t="s">
        <v>34</v>
      </c>
      <c r="AX244" s="13" t="s">
        <v>80</v>
      </c>
      <c r="AY244" s="228" t="s">
        <v>115</v>
      </c>
    </row>
    <row r="245" s="2" customFormat="1" ht="16.5" customHeight="1">
      <c r="A245" s="33"/>
      <c r="B245" s="34"/>
      <c r="C245" s="239" t="s">
        <v>899</v>
      </c>
      <c r="D245" s="239" t="s">
        <v>364</v>
      </c>
      <c r="E245" s="240" t="s">
        <v>889</v>
      </c>
      <c r="F245" s="241" t="s">
        <v>890</v>
      </c>
      <c r="G245" s="242" t="s">
        <v>182</v>
      </c>
      <c r="H245" s="243">
        <v>16.800999999999998</v>
      </c>
      <c r="I245" s="244">
        <v>324</v>
      </c>
      <c r="J245" s="244">
        <f>ROUND(I245*H245,2)</f>
        <v>5443.5200000000004</v>
      </c>
      <c r="K245" s="241" t="s">
        <v>122</v>
      </c>
      <c r="L245" s="245"/>
      <c r="M245" s="246" t="s">
        <v>17</v>
      </c>
      <c r="N245" s="247" t="s">
        <v>43</v>
      </c>
      <c r="O245" s="205">
        <v>0</v>
      </c>
      <c r="P245" s="205">
        <f>O245*H245</f>
        <v>0</v>
      </c>
      <c r="Q245" s="205">
        <v>0.0016800000000000001</v>
      </c>
      <c r="R245" s="205">
        <f>Q245*H245</f>
        <v>0.02822568</v>
      </c>
      <c r="S245" s="205">
        <v>0</v>
      </c>
      <c r="T245" s="206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207" t="s">
        <v>522</v>
      </c>
      <c r="AT245" s="207" t="s">
        <v>364</v>
      </c>
      <c r="AU245" s="207" t="s">
        <v>82</v>
      </c>
      <c r="AY245" s="18" t="s">
        <v>115</v>
      </c>
      <c r="BE245" s="208">
        <f>IF(N245="základní",J245,0)</f>
        <v>5443.5200000000004</v>
      </c>
      <c r="BF245" s="208">
        <f>IF(N245="snížená",J245,0)</f>
        <v>0</v>
      </c>
      <c r="BG245" s="208">
        <f>IF(N245="zákl. přenesená",J245,0)</f>
        <v>0</v>
      </c>
      <c r="BH245" s="208">
        <f>IF(N245="sníž. přenesená",J245,0)</f>
        <v>0</v>
      </c>
      <c r="BI245" s="208">
        <f>IF(N245="nulová",J245,0)</f>
        <v>0</v>
      </c>
      <c r="BJ245" s="18" t="s">
        <v>80</v>
      </c>
      <c r="BK245" s="208">
        <f>ROUND(I245*H245,2)</f>
        <v>5443.5200000000004</v>
      </c>
      <c r="BL245" s="18" t="s">
        <v>237</v>
      </c>
      <c r="BM245" s="207" t="s">
        <v>1022</v>
      </c>
    </row>
    <row r="246" s="13" customFormat="1">
      <c r="A246" s="13"/>
      <c r="B246" s="219"/>
      <c r="C246" s="220"/>
      <c r="D246" s="213" t="s">
        <v>195</v>
      </c>
      <c r="E246" s="220"/>
      <c r="F246" s="222" t="s">
        <v>1023</v>
      </c>
      <c r="G246" s="220"/>
      <c r="H246" s="223">
        <v>16.800999999999998</v>
      </c>
      <c r="I246" s="220"/>
      <c r="J246" s="220"/>
      <c r="K246" s="220"/>
      <c r="L246" s="224"/>
      <c r="M246" s="225"/>
      <c r="N246" s="226"/>
      <c r="O246" s="226"/>
      <c r="P246" s="226"/>
      <c r="Q246" s="226"/>
      <c r="R246" s="226"/>
      <c r="S246" s="226"/>
      <c r="T246" s="227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28" t="s">
        <v>195</v>
      </c>
      <c r="AU246" s="228" t="s">
        <v>82</v>
      </c>
      <c r="AV246" s="13" t="s">
        <v>82</v>
      </c>
      <c r="AW246" s="13" t="s">
        <v>4</v>
      </c>
      <c r="AX246" s="13" t="s">
        <v>80</v>
      </c>
      <c r="AY246" s="228" t="s">
        <v>115</v>
      </c>
    </row>
    <row r="247" s="2" customFormat="1" ht="21.75" customHeight="1">
      <c r="A247" s="33"/>
      <c r="B247" s="34"/>
      <c r="C247" s="197" t="s">
        <v>814</v>
      </c>
      <c r="D247" s="197" t="s">
        <v>118</v>
      </c>
      <c r="E247" s="198" t="s">
        <v>894</v>
      </c>
      <c r="F247" s="199" t="s">
        <v>895</v>
      </c>
      <c r="G247" s="200" t="s">
        <v>214</v>
      </c>
      <c r="H247" s="201">
        <v>17.199999999999999</v>
      </c>
      <c r="I247" s="202">
        <v>130</v>
      </c>
      <c r="J247" s="202">
        <f>ROUND(I247*H247,2)</f>
        <v>2236</v>
      </c>
      <c r="K247" s="199" t="s">
        <v>122</v>
      </c>
      <c r="L247" s="39"/>
      <c r="M247" s="203" t="s">
        <v>17</v>
      </c>
      <c r="N247" s="204" t="s">
        <v>43</v>
      </c>
      <c r="O247" s="205">
        <v>0.084000000000000005</v>
      </c>
      <c r="P247" s="205">
        <f>O247*H247</f>
        <v>1.4448000000000001</v>
      </c>
      <c r="Q247" s="205">
        <v>0.00016000000000000001</v>
      </c>
      <c r="R247" s="205">
        <f>Q247*H247</f>
        <v>0.0027520000000000001</v>
      </c>
      <c r="S247" s="205">
        <v>0</v>
      </c>
      <c r="T247" s="206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207" t="s">
        <v>237</v>
      </c>
      <c r="AT247" s="207" t="s">
        <v>118</v>
      </c>
      <c r="AU247" s="207" t="s">
        <v>82</v>
      </c>
      <c r="AY247" s="18" t="s">
        <v>115</v>
      </c>
      <c r="BE247" s="208">
        <f>IF(N247="základní",J247,0)</f>
        <v>2236</v>
      </c>
      <c r="BF247" s="208">
        <f>IF(N247="snížená",J247,0)</f>
        <v>0</v>
      </c>
      <c r="BG247" s="208">
        <f>IF(N247="zákl. přenesená",J247,0)</f>
        <v>0</v>
      </c>
      <c r="BH247" s="208">
        <f>IF(N247="sníž. přenesená",J247,0)</f>
        <v>0</v>
      </c>
      <c r="BI247" s="208">
        <f>IF(N247="nulová",J247,0)</f>
        <v>0</v>
      </c>
      <c r="BJ247" s="18" t="s">
        <v>80</v>
      </c>
      <c r="BK247" s="208">
        <f>ROUND(I247*H247,2)</f>
        <v>2236</v>
      </c>
      <c r="BL247" s="18" t="s">
        <v>237</v>
      </c>
      <c r="BM247" s="207" t="s">
        <v>1024</v>
      </c>
    </row>
    <row r="248" s="2" customFormat="1">
      <c r="A248" s="33"/>
      <c r="B248" s="34"/>
      <c r="C248" s="35"/>
      <c r="D248" s="209" t="s">
        <v>125</v>
      </c>
      <c r="E248" s="35"/>
      <c r="F248" s="210" t="s">
        <v>897</v>
      </c>
      <c r="G248" s="35"/>
      <c r="H248" s="35"/>
      <c r="I248" s="35"/>
      <c r="J248" s="35"/>
      <c r="K248" s="35"/>
      <c r="L248" s="39"/>
      <c r="M248" s="211"/>
      <c r="N248" s="212"/>
      <c r="O248" s="78"/>
      <c r="P248" s="78"/>
      <c r="Q248" s="78"/>
      <c r="R248" s="78"/>
      <c r="S248" s="78"/>
      <c r="T248" s="79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T248" s="18" t="s">
        <v>125</v>
      </c>
      <c r="AU248" s="18" t="s">
        <v>82</v>
      </c>
    </row>
    <row r="249" s="2" customFormat="1" ht="24.15" customHeight="1">
      <c r="A249" s="33"/>
      <c r="B249" s="34"/>
      <c r="C249" s="197" t="s">
        <v>699</v>
      </c>
      <c r="D249" s="197" t="s">
        <v>118</v>
      </c>
      <c r="E249" s="198" t="s">
        <v>900</v>
      </c>
      <c r="F249" s="199" t="s">
        <v>901</v>
      </c>
      <c r="G249" s="200" t="s">
        <v>352</v>
      </c>
      <c r="H249" s="201">
        <v>0.032000000000000001</v>
      </c>
      <c r="I249" s="202">
        <v>1350</v>
      </c>
      <c r="J249" s="202">
        <f>ROUND(I249*H249,2)</f>
        <v>43.200000000000003</v>
      </c>
      <c r="K249" s="199" t="s">
        <v>122</v>
      </c>
      <c r="L249" s="39"/>
      <c r="M249" s="203" t="s">
        <v>17</v>
      </c>
      <c r="N249" s="204" t="s">
        <v>43</v>
      </c>
      <c r="O249" s="205">
        <v>1.442</v>
      </c>
      <c r="P249" s="205">
        <f>O249*H249</f>
        <v>0.046143999999999998</v>
      </c>
      <c r="Q249" s="205">
        <v>0</v>
      </c>
      <c r="R249" s="205">
        <f>Q249*H249</f>
        <v>0</v>
      </c>
      <c r="S249" s="205">
        <v>0</v>
      </c>
      <c r="T249" s="206">
        <f>S249*H249</f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207" t="s">
        <v>237</v>
      </c>
      <c r="AT249" s="207" t="s">
        <v>118</v>
      </c>
      <c r="AU249" s="207" t="s">
        <v>82</v>
      </c>
      <c r="AY249" s="18" t="s">
        <v>115</v>
      </c>
      <c r="BE249" s="208">
        <f>IF(N249="základní",J249,0)</f>
        <v>43.200000000000003</v>
      </c>
      <c r="BF249" s="208">
        <f>IF(N249="snížená",J249,0)</f>
        <v>0</v>
      </c>
      <c r="BG249" s="208">
        <f>IF(N249="zákl. přenesená",J249,0)</f>
        <v>0</v>
      </c>
      <c r="BH249" s="208">
        <f>IF(N249="sníž. přenesená",J249,0)</f>
        <v>0</v>
      </c>
      <c r="BI249" s="208">
        <f>IF(N249="nulová",J249,0)</f>
        <v>0</v>
      </c>
      <c r="BJ249" s="18" t="s">
        <v>80</v>
      </c>
      <c r="BK249" s="208">
        <f>ROUND(I249*H249,2)</f>
        <v>43.200000000000003</v>
      </c>
      <c r="BL249" s="18" t="s">
        <v>237</v>
      </c>
      <c r="BM249" s="207" t="s">
        <v>1025</v>
      </c>
    </row>
    <row r="250" s="2" customFormat="1">
      <c r="A250" s="33"/>
      <c r="B250" s="34"/>
      <c r="C250" s="35"/>
      <c r="D250" s="209" t="s">
        <v>125</v>
      </c>
      <c r="E250" s="35"/>
      <c r="F250" s="210" t="s">
        <v>903</v>
      </c>
      <c r="G250" s="35"/>
      <c r="H250" s="35"/>
      <c r="I250" s="35"/>
      <c r="J250" s="35"/>
      <c r="K250" s="35"/>
      <c r="L250" s="39"/>
      <c r="M250" s="215"/>
      <c r="N250" s="216"/>
      <c r="O250" s="217"/>
      <c r="P250" s="217"/>
      <c r="Q250" s="217"/>
      <c r="R250" s="217"/>
      <c r="S250" s="217"/>
      <c r="T250" s="218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T250" s="18" t="s">
        <v>125</v>
      </c>
      <c r="AU250" s="18" t="s">
        <v>82</v>
      </c>
    </row>
    <row r="251" s="2" customFormat="1" ht="6.96" customHeight="1">
      <c r="A251" s="33"/>
      <c r="B251" s="53"/>
      <c r="C251" s="54"/>
      <c r="D251" s="54"/>
      <c r="E251" s="54"/>
      <c r="F251" s="54"/>
      <c r="G251" s="54"/>
      <c r="H251" s="54"/>
      <c r="I251" s="54"/>
      <c r="J251" s="54"/>
      <c r="K251" s="54"/>
      <c r="L251" s="39"/>
      <c r="M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</row>
  </sheetData>
  <sheetProtection sheet="1" autoFilter="0" formatColumns="0" formatRows="0" objects="1" scenarios="1" spinCount="100000" saltValue="JpJwxfMoRW3bBGu5Eu3bEs8m9q8j3kLOXli/Ii9uoaxl4hmVZRaFHX5NweAJ6wU+zwxfcPtPjGPfgtq45JlWDA==" hashValue="CyXnZ48qoagGn5Be1tmGNXXxnR8FQmmsjUOfRTk9TdGL5dEqBnw8v/+FY6Qx5M7Bt3Ur7sGjTSOLe6gs+z6R0w==" algorithmName="SHA-512" password="D8BF"/>
  <autoFilter ref="C91:K250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6_01/113106123"/>
    <hyperlink ref="F99" r:id="rId2" display="https://podminky.urs.cz/item/CS_URS_2026_01/113106161"/>
    <hyperlink ref="F101" r:id="rId3" display="https://podminky.urs.cz/item/CS_URS_2026_01/113107322"/>
    <hyperlink ref="F104" r:id="rId4" display="https://podminky.urs.cz/item/CS_URS_2026_01/119001401"/>
    <hyperlink ref="F106" r:id="rId5" display="https://podminky.urs.cz/item/CS_URS_2026_01/121151103"/>
    <hyperlink ref="F109" r:id="rId6" display="https://podminky.urs.cz/item/CS_URS_2026_01/122151104"/>
    <hyperlink ref="F112" r:id="rId7" display="https://podminky.urs.cz/item/CS_URS_2026_01/122251104"/>
    <hyperlink ref="F114" r:id="rId8" display="https://podminky.urs.cz/item/CS_URS_2026_01/132151104"/>
    <hyperlink ref="F120" r:id="rId9" display="https://podminky.urs.cz/item/CS_URS_2026_01/132251104"/>
    <hyperlink ref="F126" r:id="rId10" display="https://podminky.urs.cz/item/CS_URS_2026_01/139001101"/>
    <hyperlink ref="F129" r:id="rId11" display="https://podminky.urs.cz/item/CS_URS_2026_01/162751117"/>
    <hyperlink ref="F132" r:id="rId12" display="https://podminky.urs.cz/item/CS_URS_2026_01/162751119"/>
    <hyperlink ref="F135" r:id="rId13" display="https://podminky.urs.cz/item/CS_URS_2026_01/167151101"/>
    <hyperlink ref="F137" r:id="rId14" display="https://podminky.urs.cz/item/CS_URS_2026_01/171201201"/>
    <hyperlink ref="F140" r:id="rId15" display="https://podminky.urs.cz/item/CS_URS_2026_01/171201231"/>
    <hyperlink ref="F143" r:id="rId16" display="https://podminky.urs.cz/item/CS_URS_2026_01/175151101"/>
    <hyperlink ref="F148" r:id="rId17" display="https://podminky.urs.cz/item/CS_URS_2026_01/181351003"/>
    <hyperlink ref="F151" r:id="rId18" display="https://podminky.urs.cz/item/CS_URS_2026_01/181411131"/>
    <hyperlink ref="F155" r:id="rId19" display="https://podminky.urs.cz/item/CS_URS_2026_01/181951112"/>
    <hyperlink ref="F159" r:id="rId20" display="https://podminky.urs.cz/item/CS_URS_2026_01/211531111"/>
    <hyperlink ref="F162" r:id="rId21" display="https://podminky.urs.cz/item/CS_URS_2026_01/212752102"/>
    <hyperlink ref="F165" r:id="rId22" display="https://podminky.urs.cz/item/CS_URS_2026_01/359901111"/>
    <hyperlink ref="F168" r:id="rId23" display="https://podminky.urs.cz/item/CS_URS_2026_01/359901211"/>
    <hyperlink ref="F172" r:id="rId24" display="https://podminky.urs.cz/item/CS_URS_2026_01/451573111"/>
    <hyperlink ref="F176" r:id="rId25" display="https://podminky.urs.cz/item/CS_URS_2026_01/564851011"/>
    <hyperlink ref="F178" r:id="rId26" display="https://podminky.urs.cz/item/CS_URS_2026_01/564861011"/>
    <hyperlink ref="F181" r:id="rId27" display="https://podminky.urs.cz/item/CS_URS_2026_01/591211111"/>
    <hyperlink ref="F187" r:id="rId28" display="https://podminky.urs.cz/item/CS_URS_2026_01/596211110"/>
    <hyperlink ref="F190" r:id="rId29" display="https://podminky.urs.cz/item/CS_URS_2026_01/637121111"/>
    <hyperlink ref="F193" r:id="rId30" display="https://podminky.urs.cz/item/CS_URS_2026_01/721170976"/>
    <hyperlink ref="F195" r:id="rId31" display="https://podminky.urs.cz/item/CS_URS_2026_01/871313121"/>
    <hyperlink ref="F200" r:id="rId32" display="https://podminky.urs.cz/item/CS_URS_2026_01/877310310"/>
    <hyperlink ref="F206" r:id="rId33" display="https://podminky.urs.cz/item/CS_URS_2026_01/877310320"/>
    <hyperlink ref="F210" r:id="rId34" display="https://podminky.urs.cz/item/CS_URS_2026_01/877310330"/>
    <hyperlink ref="F215" r:id="rId35" display="https://podminky.urs.cz/item/CS_URS_2026_01/899722113"/>
    <hyperlink ref="F219" r:id="rId36" display="https://podminky.urs.cz/item/CS_URS_2026_01/916111123"/>
    <hyperlink ref="F221" r:id="rId37" display="https://podminky.urs.cz/item/CS_URS_2026_01/916231213"/>
    <hyperlink ref="F226" r:id="rId38" display="https://podminky.urs.cz/item/CS_URS_2026_01/979054451"/>
    <hyperlink ref="F228" r:id="rId39" display="https://podminky.urs.cz/item/CS_URS_2026_01/979071121"/>
    <hyperlink ref="F231" r:id="rId40" display="https://podminky.urs.cz/item/CS_URS_2026_01/997013501"/>
    <hyperlink ref="F233" r:id="rId41" display="https://podminky.urs.cz/item/CS_URS_2026_01/997013509"/>
    <hyperlink ref="F236" r:id="rId42" display="https://podminky.urs.cz/item/CS_URS_2026_01/997013873"/>
    <hyperlink ref="F239" r:id="rId43" display="https://podminky.urs.cz/item/CS_URS_2026_01/998223011"/>
    <hyperlink ref="F243" r:id="rId44" display="https://podminky.urs.cz/item/CS_URS_2026_01/711161275"/>
    <hyperlink ref="F248" r:id="rId45" display="https://podminky.urs.cz/item/CS_URS_2026_01/711161384"/>
    <hyperlink ref="F250" r:id="rId46" display="https://podminky.urs.cz/item/CS_URS_2026_01/9987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7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48" customWidth="1"/>
    <col min="2" max="2" width="1.667969" style="248" customWidth="1"/>
    <col min="3" max="4" width="5" style="248" customWidth="1"/>
    <col min="5" max="5" width="11.66016" style="248" customWidth="1"/>
    <col min="6" max="6" width="9.160156" style="248" customWidth="1"/>
    <col min="7" max="7" width="5" style="248" customWidth="1"/>
    <col min="8" max="8" width="77.83203" style="248" customWidth="1"/>
    <col min="9" max="10" width="20" style="248" customWidth="1"/>
    <col min="11" max="11" width="1.667969" style="248" customWidth="1"/>
  </cols>
  <sheetData>
    <row r="1" s="1" customFormat="1" ht="37.5" customHeight="1"/>
    <row r="2" s="1" customFormat="1" ht="7.5" customHeight="1">
      <c r="B2" s="249"/>
      <c r="C2" s="250"/>
      <c r="D2" s="250"/>
      <c r="E2" s="250"/>
      <c r="F2" s="250"/>
      <c r="G2" s="250"/>
      <c r="H2" s="250"/>
      <c r="I2" s="250"/>
      <c r="J2" s="250"/>
      <c r="K2" s="251"/>
    </row>
    <row r="3" s="15" customFormat="1" ht="45" customHeight="1">
      <c r="B3" s="252"/>
      <c r="C3" s="253" t="s">
        <v>1026</v>
      </c>
      <c r="D3" s="253"/>
      <c r="E3" s="253"/>
      <c r="F3" s="253"/>
      <c r="G3" s="253"/>
      <c r="H3" s="253"/>
      <c r="I3" s="253"/>
      <c r="J3" s="253"/>
      <c r="K3" s="254"/>
    </row>
    <row r="4" s="1" customFormat="1" ht="25.5" customHeight="1">
      <c r="B4" s="255"/>
      <c r="C4" s="256" t="s">
        <v>1027</v>
      </c>
      <c r="D4" s="256"/>
      <c r="E4" s="256"/>
      <c r="F4" s="256"/>
      <c r="G4" s="256"/>
      <c r="H4" s="256"/>
      <c r="I4" s="256"/>
      <c r="J4" s="256"/>
      <c r="K4" s="257"/>
    </row>
    <row r="5" s="1" customFormat="1" ht="5.25" customHeight="1">
      <c r="B5" s="255"/>
      <c r="C5" s="258"/>
      <c r="D5" s="258"/>
      <c r="E5" s="258"/>
      <c r="F5" s="258"/>
      <c r="G5" s="258"/>
      <c r="H5" s="258"/>
      <c r="I5" s="258"/>
      <c r="J5" s="258"/>
      <c r="K5" s="257"/>
    </row>
    <row r="6" s="1" customFormat="1" ht="15" customHeight="1">
      <c r="B6" s="255"/>
      <c r="C6" s="259" t="s">
        <v>1028</v>
      </c>
      <c r="D6" s="259"/>
      <c r="E6" s="259"/>
      <c r="F6" s="259"/>
      <c r="G6" s="259"/>
      <c r="H6" s="259"/>
      <c r="I6" s="259"/>
      <c r="J6" s="259"/>
      <c r="K6" s="257"/>
    </row>
    <row r="7" s="1" customFormat="1" ht="15" customHeight="1">
      <c r="B7" s="260"/>
      <c r="C7" s="259" t="s">
        <v>1029</v>
      </c>
      <c r="D7" s="259"/>
      <c r="E7" s="259"/>
      <c r="F7" s="259"/>
      <c r="G7" s="259"/>
      <c r="H7" s="259"/>
      <c r="I7" s="259"/>
      <c r="J7" s="259"/>
      <c r="K7" s="257"/>
    </row>
    <row r="8" s="1" customFormat="1" ht="12.75" customHeight="1">
      <c r="B8" s="260"/>
      <c r="C8" s="259"/>
      <c r="D8" s="259"/>
      <c r="E8" s="259"/>
      <c r="F8" s="259"/>
      <c r="G8" s="259"/>
      <c r="H8" s="259"/>
      <c r="I8" s="259"/>
      <c r="J8" s="259"/>
      <c r="K8" s="257"/>
    </row>
    <row r="9" s="1" customFormat="1" ht="15" customHeight="1">
      <c r="B9" s="260"/>
      <c r="C9" s="259" t="s">
        <v>1030</v>
      </c>
      <c r="D9" s="259"/>
      <c r="E9" s="259"/>
      <c r="F9" s="259"/>
      <c r="G9" s="259"/>
      <c r="H9" s="259"/>
      <c r="I9" s="259"/>
      <c r="J9" s="259"/>
      <c r="K9" s="257"/>
    </row>
    <row r="10" s="1" customFormat="1" ht="15" customHeight="1">
      <c r="B10" s="260"/>
      <c r="C10" s="259"/>
      <c r="D10" s="259" t="s">
        <v>1031</v>
      </c>
      <c r="E10" s="259"/>
      <c r="F10" s="259"/>
      <c r="G10" s="259"/>
      <c r="H10" s="259"/>
      <c r="I10" s="259"/>
      <c r="J10" s="259"/>
      <c r="K10" s="257"/>
    </row>
    <row r="11" s="1" customFormat="1" ht="15" customHeight="1">
      <c r="B11" s="260"/>
      <c r="C11" s="261"/>
      <c r="D11" s="259" t="s">
        <v>1032</v>
      </c>
      <c r="E11" s="259"/>
      <c r="F11" s="259"/>
      <c r="G11" s="259"/>
      <c r="H11" s="259"/>
      <c r="I11" s="259"/>
      <c r="J11" s="259"/>
      <c r="K11" s="257"/>
    </row>
    <row r="12" s="1" customFormat="1" ht="15" customHeight="1">
      <c r="B12" s="260"/>
      <c r="C12" s="261"/>
      <c r="D12" s="259"/>
      <c r="E12" s="259"/>
      <c r="F12" s="259"/>
      <c r="G12" s="259"/>
      <c r="H12" s="259"/>
      <c r="I12" s="259"/>
      <c r="J12" s="259"/>
      <c r="K12" s="257"/>
    </row>
    <row r="13" s="1" customFormat="1" ht="15" customHeight="1">
      <c r="B13" s="260"/>
      <c r="C13" s="261"/>
      <c r="D13" s="262" t="s">
        <v>1033</v>
      </c>
      <c r="E13" s="259"/>
      <c r="F13" s="259"/>
      <c r="G13" s="259"/>
      <c r="H13" s="259"/>
      <c r="I13" s="259"/>
      <c r="J13" s="259"/>
      <c r="K13" s="257"/>
    </row>
    <row r="14" s="1" customFormat="1" ht="12.75" customHeight="1">
      <c r="B14" s="260"/>
      <c r="C14" s="261"/>
      <c r="D14" s="261"/>
      <c r="E14" s="261"/>
      <c r="F14" s="261"/>
      <c r="G14" s="261"/>
      <c r="H14" s="261"/>
      <c r="I14" s="261"/>
      <c r="J14" s="261"/>
      <c r="K14" s="257"/>
    </row>
    <row r="15" s="1" customFormat="1" ht="15" customHeight="1">
      <c r="B15" s="260"/>
      <c r="C15" s="261"/>
      <c r="D15" s="259" t="s">
        <v>1034</v>
      </c>
      <c r="E15" s="259"/>
      <c r="F15" s="259"/>
      <c r="G15" s="259"/>
      <c r="H15" s="259"/>
      <c r="I15" s="259"/>
      <c r="J15" s="259"/>
      <c r="K15" s="257"/>
    </row>
    <row r="16" s="1" customFormat="1" ht="15" customHeight="1">
      <c r="B16" s="260"/>
      <c r="C16" s="261"/>
      <c r="D16" s="259" t="s">
        <v>1035</v>
      </c>
      <c r="E16" s="259"/>
      <c r="F16" s="259"/>
      <c r="G16" s="259"/>
      <c r="H16" s="259"/>
      <c r="I16" s="259"/>
      <c r="J16" s="259"/>
      <c r="K16" s="257"/>
    </row>
    <row r="17" s="1" customFormat="1" ht="15" customHeight="1">
      <c r="B17" s="260"/>
      <c r="C17" s="261"/>
      <c r="D17" s="259" t="s">
        <v>1036</v>
      </c>
      <c r="E17" s="259"/>
      <c r="F17" s="259"/>
      <c r="G17" s="259"/>
      <c r="H17" s="259"/>
      <c r="I17" s="259"/>
      <c r="J17" s="259"/>
      <c r="K17" s="257"/>
    </row>
    <row r="18" s="1" customFormat="1" ht="15" customHeight="1">
      <c r="B18" s="260"/>
      <c r="C18" s="261"/>
      <c r="D18" s="261"/>
      <c r="E18" s="263" t="s">
        <v>79</v>
      </c>
      <c r="F18" s="259" t="s">
        <v>1037</v>
      </c>
      <c r="G18" s="259"/>
      <c r="H18" s="259"/>
      <c r="I18" s="259"/>
      <c r="J18" s="259"/>
      <c r="K18" s="257"/>
    </row>
    <row r="19" s="1" customFormat="1" ht="15" customHeight="1">
      <c r="B19" s="260"/>
      <c r="C19" s="261"/>
      <c r="D19" s="261"/>
      <c r="E19" s="263" t="s">
        <v>1038</v>
      </c>
      <c r="F19" s="259" t="s">
        <v>1039</v>
      </c>
      <c r="G19" s="259"/>
      <c r="H19" s="259"/>
      <c r="I19" s="259"/>
      <c r="J19" s="259"/>
      <c r="K19" s="257"/>
    </row>
    <row r="20" s="1" customFormat="1" ht="15" customHeight="1">
      <c r="B20" s="260"/>
      <c r="C20" s="261"/>
      <c r="D20" s="261"/>
      <c r="E20" s="263" t="s">
        <v>1040</v>
      </c>
      <c r="F20" s="259" t="s">
        <v>1041</v>
      </c>
      <c r="G20" s="259"/>
      <c r="H20" s="259"/>
      <c r="I20" s="259"/>
      <c r="J20" s="259"/>
      <c r="K20" s="257"/>
    </row>
    <row r="21" s="1" customFormat="1" ht="15" customHeight="1">
      <c r="B21" s="260"/>
      <c r="C21" s="261"/>
      <c r="D21" s="261"/>
      <c r="E21" s="263" t="s">
        <v>1042</v>
      </c>
      <c r="F21" s="259" t="s">
        <v>1043</v>
      </c>
      <c r="G21" s="259"/>
      <c r="H21" s="259"/>
      <c r="I21" s="259"/>
      <c r="J21" s="259"/>
      <c r="K21" s="257"/>
    </row>
    <row r="22" s="1" customFormat="1" ht="15" customHeight="1">
      <c r="B22" s="260"/>
      <c r="C22" s="261"/>
      <c r="D22" s="261"/>
      <c r="E22" s="263" t="s">
        <v>1044</v>
      </c>
      <c r="F22" s="259" t="s">
        <v>1045</v>
      </c>
      <c r="G22" s="259"/>
      <c r="H22" s="259"/>
      <c r="I22" s="259"/>
      <c r="J22" s="259"/>
      <c r="K22" s="257"/>
    </row>
    <row r="23" s="1" customFormat="1" ht="15" customHeight="1">
      <c r="B23" s="260"/>
      <c r="C23" s="261"/>
      <c r="D23" s="261"/>
      <c r="E23" s="263" t="s">
        <v>1046</v>
      </c>
      <c r="F23" s="259" t="s">
        <v>1047</v>
      </c>
      <c r="G23" s="259"/>
      <c r="H23" s="259"/>
      <c r="I23" s="259"/>
      <c r="J23" s="259"/>
      <c r="K23" s="257"/>
    </row>
    <row r="24" s="1" customFormat="1" ht="12.75" customHeight="1">
      <c r="B24" s="260"/>
      <c r="C24" s="261"/>
      <c r="D24" s="261"/>
      <c r="E24" s="261"/>
      <c r="F24" s="261"/>
      <c r="G24" s="261"/>
      <c r="H24" s="261"/>
      <c r="I24" s="261"/>
      <c r="J24" s="261"/>
      <c r="K24" s="257"/>
    </row>
    <row r="25" s="1" customFormat="1" ht="15" customHeight="1">
      <c r="B25" s="260"/>
      <c r="C25" s="259" t="s">
        <v>1048</v>
      </c>
      <c r="D25" s="259"/>
      <c r="E25" s="259"/>
      <c r="F25" s="259"/>
      <c r="G25" s="259"/>
      <c r="H25" s="259"/>
      <c r="I25" s="259"/>
      <c r="J25" s="259"/>
      <c r="K25" s="257"/>
    </row>
    <row r="26" s="1" customFormat="1" ht="15" customHeight="1">
      <c r="B26" s="260"/>
      <c r="C26" s="259" t="s">
        <v>1049</v>
      </c>
      <c r="D26" s="259"/>
      <c r="E26" s="259"/>
      <c r="F26" s="259"/>
      <c r="G26" s="259"/>
      <c r="H26" s="259"/>
      <c r="I26" s="259"/>
      <c r="J26" s="259"/>
      <c r="K26" s="257"/>
    </row>
    <row r="27" s="1" customFormat="1" ht="15" customHeight="1">
      <c r="B27" s="260"/>
      <c r="C27" s="259"/>
      <c r="D27" s="259" t="s">
        <v>1050</v>
      </c>
      <c r="E27" s="259"/>
      <c r="F27" s="259"/>
      <c r="G27" s="259"/>
      <c r="H27" s="259"/>
      <c r="I27" s="259"/>
      <c r="J27" s="259"/>
      <c r="K27" s="257"/>
    </row>
    <row r="28" s="1" customFormat="1" ht="15" customHeight="1">
      <c r="B28" s="260"/>
      <c r="C28" s="261"/>
      <c r="D28" s="259" t="s">
        <v>1051</v>
      </c>
      <c r="E28" s="259"/>
      <c r="F28" s="259"/>
      <c r="G28" s="259"/>
      <c r="H28" s="259"/>
      <c r="I28" s="259"/>
      <c r="J28" s="259"/>
      <c r="K28" s="257"/>
    </row>
    <row r="29" s="1" customFormat="1" ht="12.75" customHeight="1">
      <c r="B29" s="260"/>
      <c r="C29" s="261"/>
      <c r="D29" s="261"/>
      <c r="E29" s="261"/>
      <c r="F29" s="261"/>
      <c r="G29" s="261"/>
      <c r="H29" s="261"/>
      <c r="I29" s="261"/>
      <c r="J29" s="261"/>
      <c r="K29" s="257"/>
    </row>
    <row r="30" s="1" customFormat="1" ht="15" customHeight="1">
      <c r="B30" s="260"/>
      <c r="C30" s="261"/>
      <c r="D30" s="259" t="s">
        <v>1052</v>
      </c>
      <c r="E30" s="259"/>
      <c r="F30" s="259"/>
      <c r="G30" s="259"/>
      <c r="H30" s="259"/>
      <c r="I30" s="259"/>
      <c r="J30" s="259"/>
      <c r="K30" s="257"/>
    </row>
    <row r="31" s="1" customFormat="1" ht="15" customHeight="1">
      <c r="B31" s="260"/>
      <c r="C31" s="261"/>
      <c r="D31" s="259" t="s">
        <v>1053</v>
      </c>
      <c r="E31" s="259"/>
      <c r="F31" s="259"/>
      <c r="G31" s="259"/>
      <c r="H31" s="259"/>
      <c r="I31" s="259"/>
      <c r="J31" s="259"/>
      <c r="K31" s="257"/>
    </row>
    <row r="32" s="1" customFormat="1" ht="12.75" customHeight="1">
      <c r="B32" s="260"/>
      <c r="C32" s="261"/>
      <c r="D32" s="261"/>
      <c r="E32" s="261"/>
      <c r="F32" s="261"/>
      <c r="G32" s="261"/>
      <c r="H32" s="261"/>
      <c r="I32" s="261"/>
      <c r="J32" s="261"/>
      <c r="K32" s="257"/>
    </row>
    <row r="33" s="1" customFormat="1" ht="15" customHeight="1">
      <c r="B33" s="260"/>
      <c r="C33" s="261"/>
      <c r="D33" s="259" t="s">
        <v>1054</v>
      </c>
      <c r="E33" s="259"/>
      <c r="F33" s="259"/>
      <c r="G33" s="259"/>
      <c r="H33" s="259"/>
      <c r="I33" s="259"/>
      <c r="J33" s="259"/>
      <c r="K33" s="257"/>
    </row>
    <row r="34" s="1" customFormat="1" ht="15" customHeight="1">
      <c r="B34" s="260"/>
      <c r="C34" s="261"/>
      <c r="D34" s="259" t="s">
        <v>1055</v>
      </c>
      <c r="E34" s="259"/>
      <c r="F34" s="259"/>
      <c r="G34" s="259"/>
      <c r="H34" s="259"/>
      <c r="I34" s="259"/>
      <c r="J34" s="259"/>
      <c r="K34" s="257"/>
    </row>
    <row r="35" s="1" customFormat="1" ht="15" customHeight="1">
      <c r="B35" s="260"/>
      <c r="C35" s="261"/>
      <c r="D35" s="259" t="s">
        <v>1056</v>
      </c>
      <c r="E35" s="259"/>
      <c r="F35" s="259"/>
      <c r="G35" s="259"/>
      <c r="H35" s="259"/>
      <c r="I35" s="259"/>
      <c r="J35" s="259"/>
      <c r="K35" s="257"/>
    </row>
    <row r="36" s="1" customFormat="1" ht="15" customHeight="1">
      <c r="B36" s="260"/>
      <c r="C36" s="261"/>
      <c r="D36" s="259"/>
      <c r="E36" s="262" t="s">
        <v>101</v>
      </c>
      <c r="F36" s="259"/>
      <c r="G36" s="259" t="s">
        <v>1057</v>
      </c>
      <c r="H36" s="259"/>
      <c r="I36" s="259"/>
      <c r="J36" s="259"/>
      <c r="K36" s="257"/>
    </row>
    <row r="37" s="1" customFormat="1" ht="30.75" customHeight="1">
      <c r="B37" s="260"/>
      <c r="C37" s="261"/>
      <c r="D37" s="259"/>
      <c r="E37" s="262" t="s">
        <v>1058</v>
      </c>
      <c r="F37" s="259"/>
      <c r="G37" s="259" t="s">
        <v>1059</v>
      </c>
      <c r="H37" s="259"/>
      <c r="I37" s="259"/>
      <c r="J37" s="259"/>
      <c r="K37" s="257"/>
    </row>
    <row r="38" s="1" customFormat="1" ht="15" customHeight="1">
      <c r="B38" s="260"/>
      <c r="C38" s="261"/>
      <c r="D38" s="259"/>
      <c r="E38" s="262" t="s">
        <v>53</v>
      </c>
      <c r="F38" s="259"/>
      <c r="G38" s="259" t="s">
        <v>1060</v>
      </c>
      <c r="H38" s="259"/>
      <c r="I38" s="259"/>
      <c r="J38" s="259"/>
      <c r="K38" s="257"/>
    </row>
    <row r="39" s="1" customFormat="1" ht="15" customHeight="1">
      <c r="B39" s="260"/>
      <c r="C39" s="261"/>
      <c r="D39" s="259"/>
      <c r="E39" s="262" t="s">
        <v>54</v>
      </c>
      <c r="F39" s="259"/>
      <c r="G39" s="259" t="s">
        <v>1061</v>
      </c>
      <c r="H39" s="259"/>
      <c r="I39" s="259"/>
      <c r="J39" s="259"/>
      <c r="K39" s="257"/>
    </row>
    <row r="40" s="1" customFormat="1" ht="15" customHeight="1">
      <c r="B40" s="260"/>
      <c r="C40" s="261"/>
      <c r="D40" s="259"/>
      <c r="E40" s="262" t="s">
        <v>102</v>
      </c>
      <c r="F40" s="259"/>
      <c r="G40" s="259" t="s">
        <v>1062</v>
      </c>
      <c r="H40" s="259"/>
      <c r="I40" s="259"/>
      <c r="J40" s="259"/>
      <c r="K40" s="257"/>
    </row>
    <row r="41" s="1" customFormat="1" ht="15" customHeight="1">
      <c r="B41" s="260"/>
      <c r="C41" s="261"/>
      <c r="D41" s="259"/>
      <c r="E41" s="262" t="s">
        <v>103</v>
      </c>
      <c r="F41" s="259"/>
      <c r="G41" s="259" t="s">
        <v>1063</v>
      </c>
      <c r="H41" s="259"/>
      <c r="I41" s="259"/>
      <c r="J41" s="259"/>
      <c r="K41" s="257"/>
    </row>
    <row r="42" s="1" customFormat="1" ht="15" customHeight="1">
      <c r="B42" s="260"/>
      <c r="C42" s="261"/>
      <c r="D42" s="259"/>
      <c r="E42" s="262" t="s">
        <v>1064</v>
      </c>
      <c r="F42" s="259"/>
      <c r="G42" s="259" t="s">
        <v>1065</v>
      </c>
      <c r="H42" s="259"/>
      <c r="I42" s="259"/>
      <c r="J42" s="259"/>
      <c r="K42" s="257"/>
    </row>
    <row r="43" s="1" customFormat="1" ht="15" customHeight="1">
      <c r="B43" s="260"/>
      <c r="C43" s="261"/>
      <c r="D43" s="259"/>
      <c r="E43" s="262"/>
      <c r="F43" s="259"/>
      <c r="G43" s="259" t="s">
        <v>1066</v>
      </c>
      <c r="H43" s="259"/>
      <c r="I43" s="259"/>
      <c r="J43" s="259"/>
      <c r="K43" s="257"/>
    </row>
    <row r="44" s="1" customFormat="1" ht="15" customHeight="1">
      <c r="B44" s="260"/>
      <c r="C44" s="261"/>
      <c r="D44" s="259"/>
      <c r="E44" s="262" t="s">
        <v>1067</v>
      </c>
      <c r="F44" s="259"/>
      <c r="G44" s="259" t="s">
        <v>1068</v>
      </c>
      <c r="H44" s="259"/>
      <c r="I44" s="259"/>
      <c r="J44" s="259"/>
      <c r="K44" s="257"/>
    </row>
    <row r="45" s="1" customFormat="1" ht="15" customHeight="1">
      <c r="B45" s="260"/>
      <c r="C45" s="261"/>
      <c r="D45" s="259"/>
      <c r="E45" s="262" t="s">
        <v>105</v>
      </c>
      <c r="F45" s="259"/>
      <c r="G45" s="259" t="s">
        <v>1069</v>
      </c>
      <c r="H45" s="259"/>
      <c r="I45" s="259"/>
      <c r="J45" s="259"/>
      <c r="K45" s="257"/>
    </row>
    <row r="46" s="1" customFormat="1" ht="12.75" customHeight="1">
      <c r="B46" s="260"/>
      <c r="C46" s="261"/>
      <c r="D46" s="259"/>
      <c r="E46" s="259"/>
      <c r="F46" s="259"/>
      <c r="G46" s="259"/>
      <c r="H46" s="259"/>
      <c r="I46" s="259"/>
      <c r="J46" s="259"/>
      <c r="K46" s="257"/>
    </row>
    <row r="47" s="1" customFormat="1" ht="15" customHeight="1">
      <c r="B47" s="260"/>
      <c r="C47" s="261"/>
      <c r="D47" s="259" t="s">
        <v>1070</v>
      </c>
      <c r="E47" s="259"/>
      <c r="F47" s="259"/>
      <c r="G47" s="259"/>
      <c r="H47" s="259"/>
      <c r="I47" s="259"/>
      <c r="J47" s="259"/>
      <c r="K47" s="257"/>
    </row>
    <row r="48" s="1" customFormat="1" ht="15" customHeight="1">
      <c r="B48" s="260"/>
      <c r="C48" s="261"/>
      <c r="D48" s="261"/>
      <c r="E48" s="259" t="s">
        <v>1071</v>
      </c>
      <c r="F48" s="259"/>
      <c r="G48" s="259"/>
      <c r="H48" s="259"/>
      <c r="I48" s="259"/>
      <c r="J48" s="259"/>
      <c r="K48" s="257"/>
    </row>
    <row r="49" s="1" customFormat="1" ht="15" customHeight="1">
      <c r="B49" s="260"/>
      <c r="C49" s="261"/>
      <c r="D49" s="261"/>
      <c r="E49" s="259" t="s">
        <v>1072</v>
      </c>
      <c r="F49" s="259"/>
      <c r="G49" s="259"/>
      <c r="H49" s="259"/>
      <c r="I49" s="259"/>
      <c r="J49" s="259"/>
      <c r="K49" s="257"/>
    </row>
    <row r="50" s="1" customFormat="1" ht="15" customHeight="1">
      <c r="B50" s="260"/>
      <c r="C50" s="261"/>
      <c r="D50" s="261"/>
      <c r="E50" s="259" t="s">
        <v>1073</v>
      </c>
      <c r="F50" s="259"/>
      <c r="G50" s="259"/>
      <c r="H50" s="259"/>
      <c r="I50" s="259"/>
      <c r="J50" s="259"/>
      <c r="K50" s="257"/>
    </row>
    <row r="51" s="1" customFormat="1" ht="15" customHeight="1">
      <c r="B51" s="260"/>
      <c r="C51" s="261"/>
      <c r="D51" s="259" t="s">
        <v>1074</v>
      </c>
      <c r="E51" s="259"/>
      <c r="F51" s="259"/>
      <c r="G51" s="259"/>
      <c r="H51" s="259"/>
      <c r="I51" s="259"/>
      <c r="J51" s="259"/>
      <c r="K51" s="257"/>
    </row>
    <row r="52" s="1" customFormat="1" ht="25.5" customHeight="1">
      <c r="B52" s="255"/>
      <c r="C52" s="256" t="s">
        <v>1075</v>
      </c>
      <c r="D52" s="256"/>
      <c r="E52" s="256"/>
      <c r="F52" s="256"/>
      <c r="G52" s="256"/>
      <c r="H52" s="256"/>
      <c r="I52" s="256"/>
      <c r="J52" s="256"/>
      <c r="K52" s="257"/>
    </row>
    <row r="53" s="1" customFormat="1" ht="5.25" customHeight="1">
      <c r="B53" s="255"/>
      <c r="C53" s="258"/>
      <c r="D53" s="258"/>
      <c r="E53" s="258"/>
      <c r="F53" s="258"/>
      <c r="G53" s="258"/>
      <c r="H53" s="258"/>
      <c r="I53" s="258"/>
      <c r="J53" s="258"/>
      <c r="K53" s="257"/>
    </row>
    <row r="54" s="1" customFormat="1" ht="15" customHeight="1">
      <c r="B54" s="255"/>
      <c r="C54" s="259" t="s">
        <v>1076</v>
      </c>
      <c r="D54" s="259"/>
      <c r="E54" s="259"/>
      <c r="F54" s="259"/>
      <c r="G54" s="259"/>
      <c r="H54" s="259"/>
      <c r="I54" s="259"/>
      <c r="J54" s="259"/>
      <c r="K54" s="257"/>
    </row>
    <row r="55" s="1" customFormat="1" ht="15" customHeight="1">
      <c r="B55" s="255"/>
      <c r="C55" s="259" t="s">
        <v>1077</v>
      </c>
      <c r="D55" s="259"/>
      <c r="E55" s="259"/>
      <c r="F55" s="259"/>
      <c r="G55" s="259"/>
      <c r="H55" s="259"/>
      <c r="I55" s="259"/>
      <c r="J55" s="259"/>
      <c r="K55" s="257"/>
    </row>
    <row r="56" s="1" customFormat="1" ht="12.75" customHeight="1">
      <c r="B56" s="255"/>
      <c r="C56" s="259"/>
      <c r="D56" s="259"/>
      <c r="E56" s="259"/>
      <c r="F56" s="259"/>
      <c r="G56" s="259"/>
      <c r="H56" s="259"/>
      <c r="I56" s="259"/>
      <c r="J56" s="259"/>
      <c r="K56" s="257"/>
    </row>
    <row r="57" s="1" customFormat="1" ht="15" customHeight="1">
      <c r="B57" s="255"/>
      <c r="C57" s="259" t="s">
        <v>1078</v>
      </c>
      <c r="D57" s="259"/>
      <c r="E57" s="259"/>
      <c r="F57" s="259"/>
      <c r="G57" s="259"/>
      <c r="H57" s="259"/>
      <c r="I57" s="259"/>
      <c r="J57" s="259"/>
      <c r="K57" s="257"/>
    </row>
    <row r="58" s="1" customFormat="1" ht="15" customHeight="1">
      <c r="B58" s="255"/>
      <c r="C58" s="261"/>
      <c r="D58" s="259" t="s">
        <v>1079</v>
      </c>
      <c r="E58" s="259"/>
      <c r="F58" s="259"/>
      <c r="G58" s="259"/>
      <c r="H58" s="259"/>
      <c r="I58" s="259"/>
      <c r="J58" s="259"/>
      <c r="K58" s="257"/>
    </row>
    <row r="59" s="1" customFormat="1" ht="15" customHeight="1">
      <c r="B59" s="255"/>
      <c r="C59" s="261"/>
      <c r="D59" s="259" t="s">
        <v>1080</v>
      </c>
      <c r="E59" s="259"/>
      <c r="F59" s="259"/>
      <c r="G59" s="259"/>
      <c r="H59" s="259"/>
      <c r="I59" s="259"/>
      <c r="J59" s="259"/>
      <c r="K59" s="257"/>
    </row>
    <row r="60" s="1" customFormat="1" ht="15" customHeight="1">
      <c r="B60" s="255"/>
      <c r="C60" s="261"/>
      <c r="D60" s="259" t="s">
        <v>1081</v>
      </c>
      <c r="E60" s="259"/>
      <c r="F60" s="259"/>
      <c r="G60" s="259"/>
      <c r="H60" s="259"/>
      <c r="I60" s="259"/>
      <c r="J60" s="259"/>
      <c r="K60" s="257"/>
    </row>
    <row r="61" s="1" customFormat="1" ht="15" customHeight="1">
      <c r="B61" s="255"/>
      <c r="C61" s="261"/>
      <c r="D61" s="259" t="s">
        <v>1082</v>
      </c>
      <c r="E61" s="259"/>
      <c r="F61" s="259"/>
      <c r="G61" s="259"/>
      <c r="H61" s="259"/>
      <c r="I61" s="259"/>
      <c r="J61" s="259"/>
      <c r="K61" s="257"/>
    </row>
    <row r="62" s="1" customFormat="1" ht="15" customHeight="1">
      <c r="B62" s="255"/>
      <c r="C62" s="261"/>
      <c r="D62" s="264" t="s">
        <v>1083</v>
      </c>
      <c r="E62" s="264"/>
      <c r="F62" s="264"/>
      <c r="G62" s="264"/>
      <c r="H62" s="264"/>
      <c r="I62" s="264"/>
      <c r="J62" s="264"/>
      <c r="K62" s="257"/>
    </row>
    <row r="63" s="1" customFormat="1" ht="15" customHeight="1">
      <c r="B63" s="255"/>
      <c r="C63" s="261"/>
      <c r="D63" s="259" t="s">
        <v>1084</v>
      </c>
      <c r="E63" s="259"/>
      <c r="F63" s="259"/>
      <c r="G63" s="259"/>
      <c r="H63" s="259"/>
      <c r="I63" s="259"/>
      <c r="J63" s="259"/>
      <c r="K63" s="257"/>
    </row>
    <row r="64" s="1" customFormat="1" ht="12.75" customHeight="1">
      <c r="B64" s="255"/>
      <c r="C64" s="261"/>
      <c r="D64" s="261"/>
      <c r="E64" s="265"/>
      <c r="F64" s="261"/>
      <c r="G64" s="261"/>
      <c r="H64" s="261"/>
      <c r="I64" s="261"/>
      <c r="J64" s="261"/>
      <c r="K64" s="257"/>
    </row>
    <row r="65" s="1" customFormat="1" ht="15" customHeight="1">
      <c r="B65" s="255"/>
      <c r="C65" s="261"/>
      <c r="D65" s="259" t="s">
        <v>1085</v>
      </c>
      <c r="E65" s="259"/>
      <c r="F65" s="259"/>
      <c r="G65" s="259"/>
      <c r="H65" s="259"/>
      <c r="I65" s="259"/>
      <c r="J65" s="259"/>
      <c r="K65" s="257"/>
    </row>
    <row r="66" s="1" customFormat="1" ht="15" customHeight="1">
      <c r="B66" s="255"/>
      <c r="C66" s="261"/>
      <c r="D66" s="264" t="s">
        <v>1086</v>
      </c>
      <c r="E66" s="264"/>
      <c r="F66" s="264"/>
      <c r="G66" s="264"/>
      <c r="H66" s="264"/>
      <c r="I66" s="264"/>
      <c r="J66" s="264"/>
      <c r="K66" s="257"/>
    </row>
    <row r="67" s="1" customFormat="1" ht="15" customHeight="1">
      <c r="B67" s="255"/>
      <c r="C67" s="261"/>
      <c r="D67" s="259" t="s">
        <v>1087</v>
      </c>
      <c r="E67" s="259"/>
      <c r="F67" s="259"/>
      <c r="G67" s="259"/>
      <c r="H67" s="259"/>
      <c r="I67" s="259"/>
      <c r="J67" s="259"/>
      <c r="K67" s="257"/>
    </row>
    <row r="68" s="1" customFormat="1" ht="15" customHeight="1">
      <c r="B68" s="255"/>
      <c r="C68" s="261"/>
      <c r="D68" s="259" t="s">
        <v>1088</v>
      </c>
      <c r="E68" s="259"/>
      <c r="F68" s="259"/>
      <c r="G68" s="259"/>
      <c r="H68" s="259"/>
      <c r="I68" s="259"/>
      <c r="J68" s="259"/>
      <c r="K68" s="257"/>
    </row>
    <row r="69" s="1" customFormat="1" ht="15" customHeight="1">
      <c r="B69" s="255"/>
      <c r="C69" s="261"/>
      <c r="D69" s="259" t="s">
        <v>1089</v>
      </c>
      <c r="E69" s="259"/>
      <c r="F69" s="259"/>
      <c r="G69" s="259"/>
      <c r="H69" s="259"/>
      <c r="I69" s="259"/>
      <c r="J69" s="259"/>
      <c r="K69" s="257"/>
    </row>
    <row r="70" s="1" customFormat="1" ht="15" customHeight="1">
      <c r="B70" s="255"/>
      <c r="C70" s="261"/>
      <c r="D70" s="259" t="s">
        <v>1090</v>
      </c>
      <c r="E70" s="259"/>
      <c r="F70" s="259"/>
      <c r="G70" s="259"/>
      <c r="H70" s="259"/>
      <c r="I70" s="259"/>
      <c r="J70" s="259"/>
      <c r="K70" s="257"/>
    </row>
    <row r="71" s="1" customFormat="1" ht="12.75" customHeight="1">
      <c r="B71" s="266"/>
      <c r="C71" s="267"/>
      <c r="D71" s="267"/>
      <c r="E71" s="267"/>
      <c r="F71" s="267"/>
      <c r="G71" s="267"/>
      <c r="H71" s="267"/>
      <c r="I71" s="267"/>
      <c r="J71" s="267"/>
      <c r="K71" s="268"/>
    </row>
    <row r="72" s="1" customFormat="1" ht="18.75" customHeight="1">
      <c r="B72" s="269"/>
      <c r="C72" s="269"/>
      <c r="D72" s="269"/>
      <c r="E72" s="269"/>
      <c r="F72" s="269"/>
      <c r="G72" s="269"/>
      <c r="H72" s="269"/>
      <c r="I72" s="269"/>
      <c r="J72" s="269"/>
      <c r="K72" s="270"/>
    </row>
    <row r="73" s="1" customFormat="1" ht="18.75" customHeight="1">
      <c r="B73" s="270"/>
      <c r="C73" s="270"/>
      <c r="D73" s="270"/>
      <c r="E73" s="270"/>
      <c r="F73" s="270"/>
      <c r="G73" s="270"/>
      <c r="H73" s="270"/>
      <c r="I73" s="270"/>
      <c r="J73" s="270"/>
      <c r="K73" s="270"/>
    </row>
    <row r="74" s="1" customFormat="1" ht="7.5" customHeight="1">
      <c r="B74" s="271"/>
      <c r="C74" s="272"/>
      <c r="D74" s="272"/>
      <c r="E74" s="272"/>
      <c r="F74" s="272"/>
      <c r="G74" s="272"/>
      <c r="H74" s="272"/>
      <c r="I74" s="272"/>
      <c r="J74" s="272"/>
      <c r="K74" s="273"/>
    </row>
    <row r="75" s="1" customFormat="1" ht="45" customHeight="1">
      <c r="B75" s="274"/>
      <c r="C75" s="275" t="s">
        <v>1091</v>
      </c>
      <c r="D75" s="275"/>
      <c r="E75" s="275"/>
      <c r="F75" s="275"/>
      <c r="G75" s="275"/>
      <c r="H75" s="275"/>
      <c r="I75" s="275"/>
      <c r="J75" s="275"/>
      <c r="K75" s="276"/>
    </row>
    <row r="76" s="1" customFormat="1" ht="17.25" customHeight="1">
      <c r="B76" s="274"/>
      <c r="C76" s="277" t="s">
        <v>1092</v>
      </c>
      <c r="D76" s="277"/>
      <c r="E76" s="277"/>
      <c r="F76" s="277" t="s">
        <v>1093</v>
      </c>
      <c r="G76" s="278"/>
      <c r="H76" s="277" t="s">
        <v>54</v>
      </c>
      <c r="I76" s="277" t="s">
        <v>57</v>
      </c>
      <c r="J76" s="277" t="s">
        <v>1094</v>
      </c>
      <c r="K76" s="276"/>
    </row>
    <row r="77" s="1" customFormat="1" ht="17.25" customHeight="1">
      <c r="B77" s="274"/>
      <c r="C77" s="279" t="s">
        <v>1095</v>
      </c>
      <c r="D77" s="279"/>
      <c r="E77" s="279"/>
      <c r="F77" s="280" t="s">
        <v>1096</v>
      </c>
      <c r="G77" s="281"/>
      <c r="H77" s="279"/>
      <c r="I77" s="279"/>
      <c r="J77" s="279" t="s">
        <v>1097</v>
      </c>
      <c r="K77" s="276"/>
    </row>
    <row r="78" s="1" customFormat="1" ht="5.25" customHeight="1">
      <c r="B78" s="274"/>
      <c r="C78" s="282"/>
      <c r="D78" s="282"/>
      <c r="E78" s="282"/>
      <c r="F78" s="282"/>
      <c r="G78" s="283"/>
      <c r="H78" s="282"/>
      <c r="I78" s="282"/>
      <c r="J78" s="282"/>
      <c r="K78" s="276"/>
    </row>
    <row r="79" s="1" customFormat="1" ht="15" customHeight="1">
      <c r="B79" s="274"/>
      <c r="C79" s="262" t="s">
        <v>53</v>
      </c>
      <c r="D79" s="284"/>
      <c r="E79" s="284"/>
      <c r="F79" s="285" t="s">
        <v>1098</v>
      </c>
      <c r="G79" s="286"/>
      <c r="H79" s="262" t="s">
        <v>1099</v>
      </c>
      <c r="I79" s="262" t="s">
        <v>1100</v>
      </c>
      <c r="J79" s="262">
        <v>20</v>
      </c>
      <c r="K79" s="276"/>
    </row>
    <row r="80" s="1" customFormat="1" ht="15" customHeight="1">
      <c r="B80" s="274"/>
      <c r="C80" s="262" t="s">
        <v>1101</v>
      </c>
      <c r="D80" s="262"/>
      <c r="E80" s="262"/>
      <c r="F80" s="285" t="s">
        <v>1098</v>
      </c>
      <c r="G80" s="286"/>
      <c r="H80" s="262" t="s">
        <v>1102</v>
      </c>
      <c r="I80" s="262" t="s">
        <v>1100</v>
      </c>
      <c r="J80" s="262">
        <v>120</v>
      </c>
      <c r="K80" s="276"/>
    </row>
    <row r="81" s="1" customFormat="1" ht="15" customHeight="1">
      <c r="B81" s="287"/>
      <c r="C81" s="262" t="s">
        <v>1103</v>
      </c>
      <c r="D81" s="262"/>
      <c r="E81" s="262"/>
      <c r="F81" s="285" t="s">
        <v>1104</v>
      </c>
      <c r="G81" s="286"/>
      <c r="H81" s="262" t="s">
        <v>1105</v>
      </c>
      <c r="I81" s="262" t="s">
        <v>1100</v>
      </c>
      <c r="J81" s="262">
        <v>50</v>
      </c>
      <c r="K81" s="276"/>
    </row>
    <row r="82" s="1" customFormat="1" ht="15" customHeight="1">
      <c r="B82" s="287"/>
      <c r="C82" s="262" t="s">
        <v>1106</v>
      </c>
      <c r="D82" s="262"/>
      <c r="E82" s="262"/>
      <c r="F82" s="285" t="s">
        <v>1098</v>
      </c>
      <c r="G82" s="286"/>
      <c r="H82" s="262" t="s">
        <v>1107</v>
      </c>
      <c r="I82" s="262" t="s">
        <v>1108</v>
      </c>
      <c r="J82" s="262"/>
      <c r="K82" s="276"/>
    </row>
    <row r="83" s="1" customFormat="1" ht="15" customHeight="1">
      <c r="B83" s="287"/>
      <c r="C83" s="288" t="s">
        <v>1109</v>
      </c>
      <c r="D83" s="288"/>
      <c r="E83" s="288"/>
      <c r="F83" s="289" t="s">
        <v>1104</v>
      </c>
      <c r="G83" s="288"/>
      <c r="H83" s="288" t="s">
        <v>1110</v>
      </c>
      <c r="I83" s="288" t="s">
        <v>1100</v>
      </c>
      <c r="J83" s="288">
        <v>15</v>
      </c>
      <c r="K83" s="276"/>
    </row>
    <row r="84" s="1" customFormat="1" ht="15" customHeight="1">
      <c r="B84" s="287"/>
      <c r="C84" s="288" t="s">
        <v>1111</v>
      </c>
      <c r="D84" s="288"/>
      <c r="E84" s="288"/>
      <c r="F84" s="289" t="s">
        <v>1104</v>
      </c>
      <c r="G84" s="288"/>
      <c r="H84" s="288" t="s">
        <v>1112</v>
      </c>
      <c r="I84" s="288" t="s">
        <v>1100</v>
      </c>
      <c r="J84" s="288">
        <v>15</v>
      </c>
      <c r="K84" s="276"/>
    </row>
    <row r="85" s="1" customFormat="1" ht="15" customHeight="1">
      <c r="B85" s="287"/>
      <c r="C85" s="288" t="s">
        <v>1113</v>
      </c>
      <c r="D85" s="288"/>
      <c r="E85" s="288"/>
      <c r="F85" s="289" t="s">
        <v>1104</v>
      </c>
      <c r="G85" s="288"/>
      <c r="H85" s="288" t="s">
        <v>1114</v>
      </c>
      <c r="I85" s="288" t="s">
        <v>1100</v>
      </c>
      <c r="J85" s="288">
        <v>20</v>
      </c>
      <c r="K85" s="276"/>
    </row>
    <row r="86" s="1" customFormat="1" ht="15" customHeight="1">
      <c r="B86" s="287"/>
      <c r="C86" s="288" t="s">
        <v>1115</v>
      </c>
      <c r="D86" s="288"/>
      <c r="E86" s="288"/>
      <c r="F86" s="289" t="s">
        <v>1104</v>
      </c>
      <c r="G86" s="288"/>
      <c r="H86" s="288" t="s">
        <v>1116</v>
      </c>
      <c r="I86" s="288" t="s">
        <v>1100</v>
      </c>
      <c r="J86" s="288">
        <v>20</v>
      </c>
      <c r="K86" s="276"/>
    </row>
    <row r="87" s="1" customFormat="1" ht="15" customHeight="1">
      <c r="B87" s="287"/>
      <c r="C87" s="262" t="s">
        <v>1117</v>
      </c>
      <c r="D87" s="262"/>
      <c r="E87" s="262"/>
      <c r="F87" s="285" t="s">
        <v>1104</v>
      </c>
      <c r="G87" s="286"/>
      <c r="H87" s="262" t="s">
        <v>1118</v>
      </c>
      <c r="I87" s="262" t="s">
        <v>1100</v>
      </c>
      <c r="J87" s="262">
        <v>50</v>
      </c>
      <c r="K87" s="276"/>
    </row>
    <row r="88" s="1" customFormat="1" ht="15" customHeight="1">
      <c r="B88" s="287"/>
      <c r="C88" s="262" t="s">
        <v>1119</v>
      </c>
      <c r="D88" s="262"/>
      <c r="E88" s="262"/>
      <c r="F88" s="285" t="s">
        <v>1104</v>
      </c>
      <c r="G88" s="286"/>
      <c r="H88" s="262" t="s">
        <v>1120</v>
      </c>
      <c r="I88" s="262" t="s">
        <v>1100</v>
      </c>
      <c r="J88" s="262">
        <v>20</v>
      </c>
      <c r="K88" s="276"/>
    </row>
    <row r="89" s="1" customFormat="1" ht="15" customHeight="1">
      <c r="B89" s="287"/>
      <c r="C89" s="262" t="s">
        <v>1121</v>
      </c>
      <c r="D89" s="262"/>
      <c r="E89" s="262"/>
      <c r="F89" s="285" t="s">
        <v>1104</v>
      </c>
      <c r="G89" s="286"/>
      <c r="H89" s="262" t="s">
        <v>1122</v>
      </c>
      <c r="I89" s="262" t="s">
        <v>1100</v>
      </c>
      <c r="J89" s="262">
        <v>20</v>
      </c>
      <c r="K89" s="276"/>
    </row>
    <row r="90" s="1" customFormat="1" ht="15" customHeight="1">
      <c r="B90" s="287"/>
      <c r="C90" s="262" t="s">
        <v>1123</v>
      </c>
      <c r="D90" s="262"/>
      <c r="E90" s="262"/>
      <c r="F90" s="285" t="s">
        <v>1104</v>
      </c>
      <c r="G90" s="286"/>
      <c r="H90" s="262" t="s">
        <v>1124</v>
      </c>
      <c r="I90" s="262" t="s">
        <v>1100</v>
      </c>
      <c r="J90" s="262">
        <v>50</v>
      </c>
      <c r="K90" s="276"/>
    </row>
    <row r="91" s="1" customFormat="1" ht="15" customHeight="1">
      <c r="B91" s="287"/>
      <c r="C91" s="262" t="s">
        <v>1125</v>
      </c>
      <c r="D91" s="262"/>
      <c r="E91" s="262"/>
      <c r="F91" s="285" t="s">
        <v>1104</v>
      </c>
      <c r="G91" s="286"/>
      <c r="H91" s="262" t="s">
        <v>1125</v>
      </c>
      <c r="I91" s="262" t="s">
        <v>1100</v>
      </c>
      <c r="J91" s="262">
        <v>50</v>
      </c>
      <c r="K91" s="276"/>
    </row>
    <row r="92" s="1" customFormat="1" ht="15" customHeight="1">
      <c r="B92" s="287"/>
      <c r="C92" s="262" t="s">
        <v>1126</v>
      </c>
      <c r="D92" s="262"/>
      <c r="E92" s="262"/>
      <c r="F92" s="285" t="s">
        <v>1104</v>
      </c>
      <c r="G92" s="286"/>
      <c r="H92" s="262" t="s">
        <v>1127</v>
      </c>
      <c r="I92" s="262" t="s">
        <v>1100</v>
      </c>
      <c r="J92" s="262">
        <v>255</v>
      </c>
      <c r="K92" s="276"/>
    </row>
    <row r="93" s="1" customFormat="1" ht="15" customHeight="1">
      <c r="B93" s="287"/>
      <c r="C93" s="262" t="s">
        <v>1128</v>
      </c>
      <c r="D93" s="262"/>
      <c r="E93" s="262"/>
      <c r="F93" s="285" t="s">
        <v>1098</v>
      </c>
      <c r="G93" s="286"/>
      <c r="H93" s="262" t="s">
        <v>1129</v>
      </c>
      <c r="I93" s="262" t="s">
        <v>1130</v>
      </c>
      <c r="J93" s="262"/>
      <c r="K93" s="276"/>
    </row>
    <row r="94" s="1" customFormat="1" ht="15" customHeight="1">
      <c r="B94" s="287"/>
      <c r="C94" s="262" t="s">
        <v>1131</v>
      </c>
      <c r="D94" s="262"/>
      <c r="E94" s="262"/>
      <c r="F94" s="285" t="s">
        <v>1098</v>
      </c>
      <c r="G94" s="286"/>
      <c r="H94" s="262" t="s">
        <v>1132</v>
      </c>
      <c r="I94" s="262" t="s">
        <v>1133</v>
      </c>
      <c r="J94" s="262"/>
      <c r="K94" s="276"/>
    </row>
    <row r="95" s="1" customFormat="1" ht="15" customHeight="1">
      <c r="B95" s="287"/>
      <c r="C95" s="262" t="s">
        <v>1134</v>
      </c>
      <c r="D95" s="262"/>
      <c r="E95" s="262"/>
      <c r="F95" s="285" t="s">
        <v>1098</v>
      </c>
      <c r="G95" s="286"/>
      <c r="H95" s="262" t="s">
        <v>1134</v>
      </c>
      <c r="I95" s="262" t="s">
        <v>1133</v>
      </c>
      <c r="J95" s="262"/>
      <c r="K95" s="276"/>
    </row>
    <row r="96" s="1" customFormat="1" ht="15" customHeight="1">
      <c r="B96" s="287"/>
      <c r="C96" s="262" t="s">
        <v>38</v>
      </c>
      <c r="D96" s="262"/>
      <c r="E96" s="262"/>
      <c r="F96" s="285" t="s">
        <v>1098</v>
      </c>
      <c r="G96" s="286"/>
      <c r="H96" s="262" t="s">
        <v>1135</v>
      </c>
      <c r="I96" s="262" t="s">
        <v>1133</v>
      </c>
      <c r="J96" s="262"/>
      <c r="K96" s="276"/>
    </row>
    <row r="97" s="1" customFormat="1" ht="15" customHeight="1">
      <c r="B97" s="287"/>
      <c r="C97" s="262" t="s">
        <v>48</v>
      </c>
      <c r="D97" s="262"/>
      <c r="E97" s="262"/>
      <c r="F97" s="285" t="s">
        <v>1098</v>
      </c>
      <c r="G97" s="286"/>
      <c r="H97" s="262" t="s">
        <v>1136</v>
      </c>
      <c r="I97" s="262" t="s">
        <v>1133</v>
      </c>
      <c r="J97" s="262"/>
      <c r="K97" s="276"/>
    </row>
    <row r="98" s="1" customFormat="1" ht="15" customHeight="1">
      <c r="B98" s="290"/>
      <c r="C98" s="291"/>
      <c r="D98" s="291"/>
      <c r="E98" s="291"/>
      <c r="F98" s="291"/>
      <c r="G98" s="291"/>
      <c r="H98" s="291"/>
      <c r="I98" s="291"/>
      <c r="J98" s="291"/>
      <c r="K98" s="292"/>
    </row>
    <row r="99" s="1" customFormat="1" ht="18.75" customHeight="1">
      <c r="B99" s="293"/>
      <c r="C99" s="294"/>
      <c r="D99" s="294"/>
      <c r="E99" s="294"/>
      <c r="F99" s="294"/>
      <c r="G99" s="294"/>
      <c r="H99" s="294"/>
      <c r="I99" s="294"/>
      <c r="J99" s="294"/>
      <c r="K99" s="293"/>
    </row>
    <row r="100" s="1" customFormat="1" ht="18.75" customHeight="1"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</row>
    <row r="101" s="1" customFormat="1" ht="7.5" customHeight="1">
      <c r="B101" s="271"/>
      <c r="C101" s="272"/>
      <c r="D101" s="272"/>
      <c r="E101" s="272"/>
      <c r="F101" s="272"/>
      <c r="G101" s="272"/>
      <c r="H101" s="272"/>
      <c r="I101" s="272"/>
      <c r="J101" s="272"/>
      <c r="K101" s="273"/>
    </row>
    <row r="102" s="1" customFormat="1" ht="45" customHeight="1">
      <c r="B102" s="274"/>
      <c r="C102" s="275" t="s">
        <v>1137</v>
      </c>
      <c r="D102" s="275"/>
      <c r="E102" s="275"/>
      <c r="F102" s="275"/>
      <c r="G102" s="275"/>
      <c r="H102" s="275"/>
      <c r="I102" s="275"/>
      <c r="J102" s="275"/>
      <c r="K102" s="276"/>
    </row>
    <row r="103" s="1" customFormat="1" ht="17.25" customHeight="1">
      <c r="B103" s="274"/>
      <c r="C103" s="277" t="s">
        <v>1092</v>
      </c>
      <c r="D103" s="277"/>
      <c r="E103" s="277"/>
      <c r="F103" s="277" t="s">
        <v>1093</v>
      </c>
      <c r="G103" s="278"/>
      <c r="H103" s="277" t="s">
        <v>54</v>
      </c>
      <c r="I103" s="277" t="s">
        <v>57</v>
      </c>
      <c r="J103" s="277" t="s">
        <v>1094</v>
      </c>
      <c r="K103" s="276"/>
    </row>
    <row r="104" s="1" customFormat="1" ht="17.25" customHeight="1">
      <c r="B104" s="274"/>
      <c r="C104" s="279" t="s">
        <v>1095</v>
      </c>
      <c r="D104" s="279"/>
      <c r="E104" s="279"/>
      <c r="F104" s="280" t="s">
        <v>1096</v>
      </c>
      <c r="G104" s="281"/>
      <c r="H104" s="279"/>
      <c r="I104" s="279"/>
      <c r="J104" s="279" t="s">
        <v>1097</v>
      </c>
      <c r="K104" s="276"/>
    </row>
    <row r="105" s="1" customFormat="1" ht="5.25" customHeight="1">
      <c r="B105" s="274"/>
      <c r="C105" s="277"/>
      <c r="D105" s="277"/>
      <c r="E105" s="277"/>
      <c r="F105" s="277"/>
      <c r="G105" s="295"/>
      <c r="H105" s="277"/>
      <c r="I105" s="277"/>
      <c r="J105" s="277"/>
      <c r="K105" s="276"/>
    </row>
    <row r="106" s="1" customFormat="1" ht="15" customHeight="1">
      <c r="B106" s="274"/>
      <c r="C106" s="262" t="s">
        <v>53</v>
      </c>
      <c r="D106" s="284"/>
      <c r="E106" s="284"/>
      <c r="F106" s="285" t="s">
        <v>1098</v>
      </c>
      <c r="G106" s="262"/>
      <c r="H106" s="262" t="s">
        <v>1138</v>
      </c>
      <c r="I106" s="262" t="s">
        <v>1100</v>
      </c>
      <c r="J106" s="262">
        <v>20</v>
      </c>
      <c r="K106" s="276"/>
    </row>
    <row r="107" s="1" customFormat="1" ht="15" customHeight="1">
      <c r="B107" s="274"/>
      <c r="C107" s="262" t="s">
        <v>1101</v>
      </c>
      <c r="D107" s="262"/>
      <c r="E107" s="262"/>
      <c r="F107" s="285" t="s">
        <v>1098</v>
      </c>
      <c r="G107" s="262"/>
      <c r="H107" s="262" t="s">
        <v>1138</v>
      </c>
      <c r="I107" s="262" t="s">
        <v>1100</v>
      </c>
      <c r="J107" s="262">
        <v>120</v>
      </c>
      <c r="K107" s="276"/>
    </row>
    <row r="108" s="1" customFormat="1" ht="15" customHeight="1">
      <c r="B108" s="287"/>
      <c r="C108" s="262" t="s">
        <v>1103</v>
      </c>
      <c r="D108" s="262"/>
      <c r="E108" s="262"/>
      <c r="F108" s="285" t="s">
        <v>1104</v>
      </c>
      <c r="G108" s="262"/>
      <c r="H108" s="262" t="s">
        <v>1138</v>
      </c>
      <c r="I108" s="262" t="s">
        <v>1100</v>
      </c>
      <c r="J108" s="262">
        <v>50</v>
      </c>
      <c r="K108" s="276"/>
    </row>
    <row r="109" s="1" customFormat="1" ht="15" customHeight="1">
      <c r="B109" s="287"/>
      <c r="C109" s="262" t="s">
        <v>1106</v>
      </c>
      <c r="D109" s="262"/>
      <c r="E109" s="262"/>
      <c r="F109" s="285" t="s">
        <v>1098</v>
      </c>
      <c r="G109" s="262"/>
      <c r="H109" s="262" t="s">
        <v>1138</v>
      </c>
      <c r="I109" s="262" t="s">
        <v>1108</v>
      </c>
      <c r="J109" s="262"/>
      <c r="K109" s="276"/>
    </row>
    <row r="110" s="1" customFormat="1" ht="15" customHeight="1">
      <c r="B110" s="287"/>
      <c r="C110" s="262" t="s">
        <v>1117</v>
      </c>
      <c r="D110" s="262"/>
      <c r="E110" s="262"/>
      <c r="F110" s="285" t="s">
        <v>1104</v>
      </c>
      <c r="G110" s="262"/>
      <c r="H110" s="262" t="s">
        <v>1138</v>
      </c>
      <c r="I110" s="262" t="s">
        <v>1100</v>
      </c>
      <c r="J110" s="262">
        <v>50</v>
      </c>
      <c r="K110" s="276"/>
    </row>
    <row r="111" s="1" customFormat="1" ht="15" customHeight="1">
      <c r="B111" s="287"/>
      <c r="C111" s="262" t="s">
        <v>1125</v>
      </c>
      <c r="D111" s="262"/>
      <c r="E111" s="262"/>
      <c r="F111" s="285" t="s">
        <v>1104</v>
      </c>
      <c r="G111" s="262"/>
      <c r="H111" s="262" t="s">
        <v>1138</v>
      </c>
      <c r="I111" s="262" t="s">
        <v>1100</v>
      </c>
      <c r="J111" s="262">
        <v>50</v>
      </c>
      <c r="K111" s="276"/>
    </row>
    <row r="112" s="1" customFormat="1" ht="15" customHeight="1">
      <c r="B112" s="287"/>
      <c r="C112" s="262" t="s">
        <v>1123</v>
      </c>
      <c r="D112" s="262"/>
      <c r="E112" s="262"/>
      <c r="F112" s="285" t="s">
        <v>1104</v>
      </c>
      <c r="G112" s="262"/>
      <c r="H112" s="262" t="s">
        <v>1138</v>
      </c>
      <c r="I112" s="262" t="s">
        <v>1100</v>
      </c>
      <c r="J112" s="262">
        <v>50</v>
      </c>
      <c r="K112" s="276"/>
    </row>
    <row r="113" s="1" customFormat="1" ht="15" customHeight="1">
      <c r="B113" s="287"/>
      <c r="C113" s="262" t="s">
        <v>53</v>
      </c>
      <c r="D113" s="262"/>
      <c r="E113" s="262"/>
      <c r="F113" s="285" t="s">
        <v>1098</v>
      </c>
      <c r="G113" s="262"/>
      <c r="H113" s="262" t="s">
        <v>1139</v>
      </c>
      <c r="I113" s="262" t="s">
        <v>1100</v>
      </c>
      <c r="J113" s="262">
        <v>20</v>
      </c>
      <c r="K113" s="276"/>
    </row>
    <row r="114" s="1" customFormat="1" ht="15" customHeight="1">
      <c r="B114" s="287"/>
      <c r="C114" s="262" t="s">
        <v>1140</v>
      </c>
      <c r="D114" s="262"/>
      <c r="E114" s="262"/>
      <c r="F114" s="285" t="s">
        <v>1098</v>
      </c>
      <c r="G114" s="262"/>
      <c r="H114" s="262" t="s">
        <v>1141</v>
      </c>
      <c r="I114" s="262" t="s">
        <v>1100</v>
      </c>
      <c r="J114" s="262">
        <v>120</v>
      </c>
      <c r="K114" s="276"/>
    </row>
    <row r="115" s="1" customFormat="1" ht="15" customHeight="1">
      <c r="B115" s="287"/>
      <c r="C115" s="262" t="s">
        <v>38</v>
      </c>
      <c r="D115" s="262"/>
      <c r="E115" s="262"/>
      <c r="F115" s="285" t="s">
        <v>1098</v>
      </c>
      <c r="G115" s="262"/>
      <c r="H115" s="262" t="s">
        <v>1142</v>
      </c>
      <c r="I115" s="262" t="s">
        <v>1133</v>
      </c>
      <c r="J115" s="262"/>
      <c r="K115" s="276"/>
    </row>
    <row r="116" s="1" customFormat="1" ht="15" customHeight="1">
      <c r="B116" s="287"/>
      <c r="C116" s="262" t="s">
        <v>48</v>
      </c>
      <c r="D116" s="262"/>
      <c r="E116" s="262"/>
      <c r="F116" s="285" t="s">
        <v>1098</v>
      </c>
      <c r="G116" s="262"/>
      <c r="H116" s="262" t="s">
        <v>1143</v>
      </c>
      <c r="I116" s="262" t="s">
        <v>1133</v>
      </c>
      <c r="J116" s="262"/>
      <c r="K116" s="276"/>
    </row>
    <row r="117" s="1" customFormat="1" ht="15" customHeight="1">
      <c r="B117" s="287"/>
      <c r="C117" s="262" t="s">
        <v>57</v>
      </c>
      <c r="D117" s="262"/>
      <c r="E117" s="262"/>
      <c r="F117" s="285" t="s">
        <v>1098</v>
      </c>
      <c r="G117" s="262"/>
      <c r="H117" s="262" t="s">
        <v>1144</v>
      </c>
      <c r="I117" s="262" t="s">
        <v>1145</v>
      </c>
      <c r="J117" s="262"/>
      <c r="K117" s="276"/>
    </row>
    <row r="118" s="1" customFormat="1" ht="15" customHeight="1">
      <c r="B118" s="290"/>
      <c r="C118" s="296"/>
      <c r="D118" s="296"/>
      <c r="E118" s="296"/>
      <c r="F118" s="296"/>
      <c r="G118" s="296"/>
      <c r="H118" s="296"/>
      <c r="I118" s="296"/>
      <c r="J118" s="296"/>
      <c r="K118" s="292"/>
    </row>
    <row r="119" s="1" customFormat="1" ht="18.75" customHeight="1">
      <c r="B119" s="297"/>
      <c r="C119" s="298"/>
      <c r="D119" s="298"/>
      <c r="E119" s="298"/>
      <c r="F119" s="299"/>
      <c r="G119" s="298"/>
      <c r="H119" s="298"/>
      <c r="I119" s="298"/>
      <c r="J119" s="298"/>
      <c r="K119" s="297"/>
    </row>
    <row r="120" s="1" customFormat="1" ht="18.75" customHeight="1"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</row>
    <row r="121" s="1" customFormat="1" ht="7.5" customHeight="1">
      <c r="B121" s="300"/>
      <c r="C121" s="301"/>
      <c r="D121" s="301"/>
      <c r="E121" s="301"/>
      <c r="F121" s="301"/>
      <c r="G121" s="301"/>
      <c r="H121" s="301"/>
      <c r="I121" s="301"/>
      <c r="J121" s="301"/>
      <c r="K121" s="302"/>
    </row>
    <row r="122" s="1" customFormat="1" ht="45" customHeight="1">
      <c r="B122" s="303"/>
      <c r="C122" s="253" t="s">
        <v>1146</v>
      </c>
      <c r="D122" s="253"/>
      <c r="E122" s="253"/>
      <c r="F122" s="253"/>
      <c r="G122" s="253"/>
      <c r="H122" s="253"/>
      <c r="I122" s="253"/>
      <c r="J122" s="253"/>
      <c r="K122" s="304"/>
    </row>
    <row r="123" s="1" customFormat="1" ht="17.25" customHeight="1">
      <c r="B123" s="305"/>
      <c r="C123" s="277" t="s">
        <v>1092</v>
      </c>
      <c r="D123" s="277"/>
      <c r="E123" s="277"/>
      <c r="F123" s="277" t="s">
        <v>1093</v>
      </c>
      <c r="G123" s="278"/>
      <c r="H123" s="277" t="s">
        <v>54</v>
      </c>
      <c r="I123" s="277" t="s">
        <v>57</v>
      </c>
      <c r="J123" s="277" t="s">
        <v>1094</v>
      </c>
      <c r="K123" s="306"/>
    </row>
    <row r="124" s="1" customFormat="1" ht="17.25" customHeight="1">
      <c r="B124" s="305"/>
      <c r="C124" s="279" t="s">
        <v>1095</v>
      </c>
      <c r="D124" s="279"/>
      <c r="E124" s="279"/>
      <c r="F124" s="280" t="s">
        <v>1096</v>
      </c>
      <c r="G124" s="281"/>
      <c r="H124" s="279"/>
      <c r="I124" s="279"/>
      <c r="J124" s="279" t="s">
        <v>1097</v>
      </c>
      <c r="K124" s="306"/>
    </row>
    <row r="125" s="1" customFormat="1" ht="5.25" customHeight="1">
      <c r="B125" s="307"/>
      <c r="C125" s="282"/>
      <c r="D125" s="282"/>
      <c r="E125" s="282"/>
      <c r="F125" s="282"/>
      <c r="G125" s="308"/>
      <c r="H125" s="282"/>
      <c r="I125" s="282"/>
      <c r="J125" s="282"/>
      <c r="K125" s="309"/>
    </row>
    <row r="126" s="1" customFormat="1" ht="15" customHeight="1">
      <c r="B126" s="307"/>
      <c r="C126" s="262" t="s">
        <v>1101</v>
      </c>
      <c r="D126" s="284"/>
      <c r="E126" s="284"/>
      <c r="F126" s="285" t="s">
        <v>1098</v>
      </c>
      <c r="G126" s="262"/>
      <c r="H126" s="262" t="s">
        <v>1138</v>
      </c>
      <c r="I126" s="262" t="s">
        <v>1100</v>
      </c>
      <c r="J126" s="262">
        <v>120</v>
      </c>
      <c r="K126" s="310"/>
    </row>
    <row r="127" s="1" customFormat="1" ht="15" customHeight="1">
      <c r="B127" s="307"/>
      <c r="C127" s="262" t="s">
        <v>1147</v>
      </c>
      <c r="D127" s="262"/>
      <c r="E127" s="262"/>
      <c r="F127" s="285" t="s">
        <v>1098</v>
      </c>
      <c r="G127" s="262"/>
      <c r="H127" s="262" t="s">
        <v>1148</v>
      </c>
      <c r="I127" s="262" t="s">
        <v>1100</v>
      </c>
      <c r="J127" s="262" t="s">
        <v>1149</v>
      </c>
      <c r="K127" s="310"/>
    </row>
    <row r="128" s="1" customFormat="1" ht="15" customHeight="1">
      <c r="B128" s="307"/>
      <c r="C128" s="262" t="s">
        <v>1046</v>
      </c>
      <c r="D128" s="262"/>
      <c r="E128" s="262"/>
      <c r="F128" s="285" t="s">
        <v>1098</v>
      </c>
      <c r="G128" s="262"/>
      <c r="H128" s="262" t="s">
        <v>1150</v>
      </c>
      <c r="I128" s="262" t="s">
        <v>1100</v>
      </c>
      <c r="J128" s="262" t="s">
        <v>1149</v>
      </c>
      <c r="K128" s="310"/>
    </row>
    <row r="129" s="1" customFormat="1" ht="15" customHeight="1">
      <c r="B129" s="307"/>
      <c r="C129" s="262" t="s">
        <v>1109</v>
      </c>
      <c r="D129" s="262"/>
      <c r="E129" s="262"/>
      <c r="F129" s="285" t="s">
        <v>1104</v>
      </c>
      <c r="G129" s="262"/>
      <c r="H129" s="262" t="s">
        <v>1110</v>
      </c>
      <c r="I129" s="262" t="s">
        <v>1100</v>
      </c>
      <c r="J129" s="262">
        <v>15</v>
      </c>
      <c r="K129" s="310"/>
    </row>
    <row r="130" s="1" customFormat="1" ht="15" customHeight="1">
      <c r="B130" s="307"/>
      <c r="C130" s="288" t="s">
        <v>1111</v>
      </c>
      <c r="D130" s="288"/>
      <c r="E130" s="288"/>
      <c r="F130" s="289" t="s">
        <v>1104</v>
      </c>
      <c r="G130" s="288"/>
      <c r="H130" s="288" t="s">
        <v>1112</v>
      </c>
      <c r="I130" s="288" t="s">
        <v>1100</v>
      </c>
      <c r="J130" s="288">
        <v>15</v>
      </c>
      <c r="K130" s="310"/>
    </row>
    <row r="131" s="1" customFormat="1" ht="15" customHeight="1">
      <c r="B131" s="307"/>
      <c r="C131" s="288" t="s">
        <v>1113</v>
      </c>
      <c r="D131" s="288"/>
      <c r="E131" s="288"/>
      <c r="F131" s="289" t="s">
        <v>1104</v>
      </c>
      <c r="G131" s="288"/>
      <c r="H131" s="288" t="s">
        <v>1114</v>
      </c>
      <c r="I131" s="288" t="s">
        <v>1100</v>
      </c>
      <c r="J131" s="288">
        <v>20</v>
      </c>
      <c r="K131" s="310"/>
    </row>
    <row r="132" s="1" customFormat="1" ht="15" customHeight="1">
      <c r="B132" s="307"/>
      <c r="C132" s="288" t="s">
        <v>1115</v>
      </c>
      <c r="D132" s="288"/>
      <c r="E132" s="288"/>
      <c r="F132" s="289" t="s">
        <v>1104</v>
      </c>
      <c r="G132" s="288"/>
      <c r="H132" s="288" t="s">
        <v>1116</v>
      </c>
      <c r="I132" s="288" t="s">
        <v>1100</v>
      </c>
      <c r="J132" s="288">
        <v>20</v>
      </c>
      <c r="K132" s="310"/>
    </row>
    <row r="133" s="1" customFormat="1" ht="15" customHeight="1">
      <c r="B133" s="307"/>
      <c r="C133" s="262" t="s">
        <v>1103</v>
      </c>
      <c r="D133" s="262"/>
      <c r="E133" s="262"/>
      <c r="F133" s="285" t="s">
        <v>1104</v>
      </c>
      <c r="G133" s="262"/>
      <c r="H133" s="262" t="s">
        <v>1138</v>
      </c>
      <c r="I133" s="262" t="s">
        <v>1100</v>
      </c>
      <c r="J133" s="262">
        <v>50</v>
      </c>
      <c r="K133" s="310"/>
    </row>
    <row r="134" s="1" customFormat="1" ht="15" customHeight="1">
      <c r="B134" s="307"/>
      <c r="C134" s="262" t="s">
        <v>1117</v>
      </c>
      <c r="D134" s="262"/>
      <c r="E134" s="262"/>
      <c r="F134" s="285" t="s">
        <v>1104</v>
      </c>
      <c r="G134" s="262"/>
      <c r="H134" s="262" t="s">
        <v>1138</v>
      </c>
      <c r="I134" s="262" t="s">
        <v>1100</v>
      </c>
      <c r="J134" s="262">
        <v>50</v>
      </c>
      <c r="K134" s="310"/>
    </row>
    <row r="135" s="1" customFormat="1" ht="15" customHeight="1">
      <c r="B135" s="307"/>
      <c r="C135" s="262" t="s">
        <v>1123</v>
      </c>
      <c r="D135" s="262"/>
      <c r="E135" s="262"/>
      <c r="F135" s="285" t="s">
        <v>1104</v>
      </c>
      <c r="G135" s="262"/>
      <c r="H135" s="262" t="s">
        <v>1138</v>
      </c>
      <c r="I135" s="262" t="s">
        <v>1100</v>
      </c>
      <c r="J135" s="262">
        <v>50</v>
      </c>
      <c r="K135" s="310"/>
    </row>
    <row r="136" s="1" customFormat="1" ht="15" customHeight="1">
      <c r="B136" s="307"/>
      <c r="C136" s="262" t="s">
        <v>1125</v>
      </c>
      <c r="D136" s="262"/>
      <c r="E136" s="262"/>
      <c r="F136" s="285" t="s">
        <v>1104</v>
      </c>
      <c r="G136" s="262"/>
      <c r="H136" s="262" t="s">
        <v>1138</v>
      </c>
      <c r="I136" s="262" t="s">
        <v>1100</v>
      </c>
      <c r="J136" s="262">
        <v>50</v>
      </c>
      <c r="K136" s="310"/>
    </row>
    <row r="137" s="1" customFormat="1" ht="15" customHeight="1">
      <c r="B137" s="307"/>
      <c r="C137" s="262" t="s">
        <v>1126</v>
      </c>
      <c r="D137" s="262"/>
      <c r="E137" s="262"/>
      <c r="F137" s="285" t="s">
        <v>1104</v>
      </c>
      <c r="G137" s="262"/>
      <c r="H137" s="262" t="s">
        <v>1151</v>
      </c>
      <c r="I137" s="262" t="s">
        <v>1100</v>
      </c>
      <c r="J137" s="262">
        <v>255</v>
      </c>
      <c r="K137" s="310"/>
    </row>
    <row r="138" s="1" customFormat="1" ht="15" customHeight="1">
      <c r="B138" s="307"/>
      <c r="C138" s="262" t="s">
        <v>1128</v>
      </c>
      <c r="D138" s="262"/>
      <c r="E138" s="262"/>
      <c r="F138" s="285" t="s">
        <v>1098</v>
      </c>
      <c r="G138" s="262"/>
      <c r="H138" s="262" t="s">
        <v>1152</v>
      </c>
      <c r="I138" s="262" t="s">
        <v>1130</v>
      </c>
      <c r="J138" s="262"/>
      <c r="K138" s="310"/>
    </row>
    <row r="139" s="1" customFormat="1" ht="15" customHeight="1">
      <c r="B139" s="307"/>
      <c r="C139" s="262" t="s">
        <v>1131</v>
      </c>
      <c r="D139" s="262"/>
      <c r="E139" s="262"/>
      <c r="F139" s="285" t="s">
        <v>1098</v>
      </c>
      <c r="G139" s="262"/>
      <c r="H139" s="262" t="s">
        <v>1153</v>
      </c>
      <c r="I139" s="262" t="s">
        <v>1133</v>
      </c>
      <c r="J139" s="262"/>
      <c r="K139" s="310"/>
    </row>
    <row r="140" s="1" customFormat="1" ht="15" customHeight="1">
      <c r="B140" s="307"/>
      <c r="C140" s="262" t="s">
        <v>1134</v>
      </c>
      <c r="D140" s="262"/>
      <c r="E140" s="262"/>
      <c r="F140" s="285" t="s">
        <v>1098</v>
      </c>
      <c r="G140" s="262"/>
      <c r="H140" s="262" t="s">
        <v>1134</v>
      </c>
      <c r="I140" s="262" t="s">
        <v>1133</v>
      </c>
      <c r="J140" s="262"/>
      <c r="K140" s="310"/>
    </row>
    <row r="141" s="1" customFormat="1" ht="15" customHeight="1">
      <c r="B141" s="307"/>
      <c r="C141" s="262" t="s">
        <v>38</v>
      </c>
      <c r="D141" s="262"/>
      <c r="E141" s="262"/>
      <c r="F141" s="285" t="s">
        <v>1098</v>
      </c>
      <c r="G141" s="262"/>
      <c r="H141" s="262" t="s">
        <v>1154</v>
      </c>
      <c r="I141" s="262" t="s">
        <v>1133</v>
      </c>
      <c r="J141" s="262"/>
      <c r="K141" s="310"/>
    </row>
    <row r="142" s="1" customFormat="1" ht="15" customHeight="1">
      <c r="B142" s="307"/>
      <c r="C142" s="262" t="s">
        <v>1155</v>
      </c>
      <c r="D142" s="262"/>
      <c r="E142" s="262"/>
      <c r="F142" s="285" t="s">
        <v>1098</v>
      </c>
      <c r="G142" s="262"/>
      <c r="H142" s="262" t="s">
        <v>1156</v>
      </c>
      <c r="I142" s="262" t="s">
        <v>1133</v>
      </c>
      <c r="J142" s="262"/>
      <c r="K142" s="310"/>
    </row>
    <row r="143" s="1" customFormat="1" ht="15" customHeight="1">
      <c r="B143" s="311"/>
      <c r="C143" s="312"/>
      <c r="D143" s="312"/>
      <c r="E143" s="312"/>
      <c r="F143" s="312"/>
      <c r="G143" s="312"/>
      <c r="H143" s="312"/>
      <c r="I143" s="312"/>
      <c r="J143" s="312"/>
      <c r="K143" s="313"/>
    </row>
    <row r="144" s="1" customFormat="1" ht="18.75" customHeight="1">
      <c r="B144" s="298"/>
      <c r="C144" s="298"/>
      <c r="D144" s="298"/>
      <c r="E144" s="298"/>
      <c r="F144" s="299"/>
      <c r="G144" s="298"/>
      <c r="H144" s="298"/>
      <c r="I144" s="298"/>
      <c r="J144" s="298"/>
      <c r="K144" s="298"/>
    </row>
    <row r="145" s="1" customFormat="1" ht="18.75" customHeight="1"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</row>
    <row r="146" s="1" customFormat="1" ht="7.5" customHeight="1">
      <c r="B146" s="271"/>
      <c r="C146" s="272"/>
      <c r="D146" s="272"/>
      <c r="E146" s="272"/>
      <c r="F146" s="272"/>
      <c r="G146" s="272"/>
      <c r="H146" s="272"/>
      <c r="I146" s="272"/>
      <c r="J146" s="272"/>
      <c r="K146" s="273"/>
    </row>
    <row r="147" s="1" customFormat="1" ht="45" customHeight="1">
      <c r="B147" s="274"/>
      <c r="C147" s="275" t="s">
        <v>1157</v>
      </c>
      <c r="D147" s="275"/>
      <c r="E147" s="275"/>
      <c r="F147" s="275"/>
      <c r="G147" s="275"/>
      <c r="H147" s="275"/>
      <c r="I147" s="275"/>
      <c r="J147" s="275"/>
      <c r="K147" s="276"/>
    </row>
    <row r="148" s="1" customFormat="1" ht="17.25" customHeight="1">
      <c r="B148" s="274"/>
      <c r="C148" s="277" t="s">
        <v>1092</v>
      </c>
      <c r="D148" s="277"/>
      <c r="E148" s="277"/>
      <c r="F148" s="277" t="s">
        <v>1093</v>
      </c>
      <c r="G148" s="278"/>
      <c r="H148" s="277" t="s">
        <v>54</v>
      </c>
      <c r="I148" s="277" t="s">
        <v>57</v>
      </c>
      <c r="J148" s="277" t="s">
        <v>1094</v>
      </c>
      <c r="K148" s="276"/>
    </row>
    <row r="149" s="1" customFormat="1" ht="17.25" customHeight="1">
      <c r="B149" s="274"/>
      <c r="C149" s="279" t="s">
        <v>1095</v>
      </c>
      <c r="D149" s="279"/>
      <c r="E149" s="279"/>
      <c r="F149" s="280" t="s">
        <v>1096</v>
      </c>
      <c r="G149" s="281"/>
      <c r="H149" s="279"/>
      <c r="I149" s="279"/>
      <c r="J149" s="279" t="s">
        <v>1097</v>
      </c>
      <c r="K149" s="276"/>
    </row>
    <row r="150" s="1" customFormat="1" ht="5.25" customHeight="1">
      <c r="B150" s="287"/>
      <c r="C150" s="282"/>
      <c r="D150" s="282"/>
      <c r="E150" s="282"/>
      <c r="F150" s="282"/>
      <c r="G150" s="283"/>
      <c r="H150" s="282"/>
      <c r="I150" s="282"/>
      <c r="J150" s="282"/>
      <c r="K150" s="310"/>
    </row>
    <row r="151" s="1" customFormat="1" ht="15" customHeight="1">
      <c r="B151" s="287"/>
      <c r="C151" s="314" t="s">
        <v>1101</v>
      </c>
      <c r="D151" s="262"/>
      <c r="E151" s="262"/>
      <c r="F151" s="315" t="s">
        <v>1098</v>
      </c>
      <c r="G151" s="262"/>
      <c r="H151" s="314" t="s">
        <v>1138</v>
      </c>
      <c r="I151" s="314" t="s">
        <v>1100</v>
      </c>
      <c r="J151" s="314">
        <v>120</v>
      </c>
      <c r="K151" s="310"/>
    </row>
    <row r="152" s="1" customFormat="1" ht="15" customHeight="1">
      <c r="B152" s="287"/>
      <c r="C152" s="314" t="s">
        <v>1147</v>
      </c>
      <c r="D152" s="262"/>
      <c r="E152" s="262"/>
      <c r="F152" s="315" t="s">
        <v>1098</v>
      </c>
      <c r="G152" s="262"/>
      <c r="H152" s="314" t="s">
        <v>1158</v>
      </c>
      <c r="I152" s="314" t="s">
        <v>1100</v>
      </c>
      <c r="J152" s="314" t="s">
        <v>1149</v>
      </c>
      <c r="K152" s="310"/>
    </row>
    <row r="153" s="1" customFormat="1" ht="15" customHeight="1">
      <c r="B153" s="287"/>
      <c r="C153" s="314" t="s">
        <v>1046</v>
      </c>
      <c r="D153" s="262"/>
      <c r="E153" s="262"/>
      <c r="F153" s="315" t="s">
        <v>1098</v>
      </c>
      <c r="G153" s="262"/>
      <c r="H153" s="314" t="s">
        <v>1159</v>
      </c>
      <c r="I153" s="314" t="s">
        <v>1100</v>
      </c>
      <c r="J153" s="314" t="s">
        <v>1149</v>
      </c>
      <c r="K153" s="310"/>
    </row>
    <row r="154" s="1" customFormat="1" ht="15" customHeight="1">
      <c r="B154" s="287"/>
      <c r="C154" s="314" t="s">
        <v>1103</v>
      </c>
      <c r="D154" s="262"/>
      <c r="E154" s="262"/>
      <c r="F154" s="315" t="s">
        <v>1104</v>
      </c>
      <c r="G154" s="262"/>
      <c r="H154" s="314" t="s">
        <v>1138</v>
      </c>
      <c r="I154" s="314" t="s">
        <v>1100</v>
      </c>
      <c r="J154" s="314">
        <v>50</v>
      </c>
      <c r="K154" s="310"/>
    </row>
    <row r="155" s="1" customFormat="1" ht="15" customHeight="1">
      <c r="B155" s="287"/>
      <c r="C155" s="314" t="s">
        <v>1106</v>
      </c>
      <c r="D155" s="262"/>
      <c r="E155" s="262"/>
      <c r="F155" s="315" t="s">
        <v>1098</v>
      </c>
      <c r="G155" s="262"/>
      <c r="H155" s="314" t="s">
        <v>1138</v>
      </c>
      <c r="I155" s="314" t="s">
        <v>1108</v>
      </c>
      <c r="J155" s="314"/>
      <c r="K155" s="310"/>
    </row>
    <row r="156" s="1" customFormat="1" ht="15" customHeight="1">
      <c r="B156" s="287"/>
      <c r="C156" s="314" t="s">
        <v>1117</v>
      </c>
      <c r="D156" s="262"/>
      <c r="E156" s="262"/>
      <c r="F156" s="315" t="s">
        <v>1104</v>
      </c>
      <c r="G156" s="262"/>
      <c r="H156" s="314" t="s">
        <v>1138</v>
      </c>
      <c r="I156" s="314" t="s">
        <v>1100</v>
      </c>
      <c r="J156" s="314">
        <v>50</v>
      </c>
      <c r="K156" s="310"/>
    </row>
    <row r="157" s="1" customFormat="1" ht="15" customHeight="1">
      <c r="B157" s="287"/>
      <c r="C157" s="314" t="s">
        <v>1125</v>
      </c>
      <c r="D157" s="262"/>
      <c r="E157" s="262"/>
      <c r="F157" s="315" t="s">
        <v>1104</v>
      </c>
      <c r="G157" s="262"/>
      <c r="H157" s="314" t="s">
        <v>1138</v>
      </c>
      <c r="I157" s="314" t="s">
        <v>1100</v>
      </c>
      <c r="J157" s="314">
        <v>50</v>
      </c>
      <c r="K157" s="310"/>
    </row>
    <row r="158" s="1" customFormat="1" ht="15" customHeight="1">
      <c r="B158" s="287"/>
      <c r="C158" s="314" t="s">
        <v>1123</v>
      </c>
      <c r="D158" s="262"/>
      <c r="E158" s="262"/>
      <c r="F158" s="315" t="s">
        <v>1104</v>
      </c>
      <c r="G158" s="262"/>
      <c r="H158" s="314" t="s">
        <v>1138</v>
      </c>
      <c r="I158" s="314" t="s">
        <v>1100</v>
      </c>
      <c r="J158" s="314">
        <v>50</v>
      </c>
      <c r="K158" s="310"/>
    </row>
    <row r="159" s="1" customFormat="1" ht="15" customHeight="1">
      <c r="B159" s="287"/>
      <c r="C159" s="314" t="s">
        <v>93</v>
      </c>
      <c r="D159" s="262"/>
      <c r="E159" s="262"/>
      <c r="F159" s="315" t="s">
        <v>1098</v>
      </c>
      <c r="G159" s="262"/>
      <c r="H159" s="314" t="s">
        <v>1160</v>
      </c>
      <c r="I159" s="314" t="s">
        <v>1100</v>
      </c>
      <c r="J159" s="314" t="s">
        <v>1161</v>
      </c>
      <c r="K159" s="310"/>
    </row>
    <row r="160" s="1" customFormat="1" ht="15" customHeight="1">
      <c r="B160" s="287"/>
      <c r="C160" s="314" t="s">
        <v>1162</v>
      </c>
      <c r="D160" s="262"/>
      <c r="E160" s="262"/>
      <c r="F160" s="315" t="s">
        <v>1098</v>
      </c>
      <c r="G160" s="262"/>
      <c r="H160" s="314" t="s">
        <v>1163</v>
      </c>
      <c r="I160" s="314" t="s">
        <v>1133</v>
      </c>
      <c r="J160" s="314"/>
      <c r="K160" s="310"/>
    </row>
    <row r="161" s="1" customFormat="1" ht="15" customHeight="1">
      <c r="B161" s="316"/>
      <c r="C161" s="296"/>
      <c r="D161" s="296"/>
      <c r="E161" s="296"/>
      <c r="F161" s="296"/>
      <c r="G161" s="296"/>
      <c r="H161" s="296"/>
      <c r="I161" s="296"/>
      <c r="J161" s="296"/>
      <c r="K161" s="317"/>
    </row>
    <row r="162" s="1" customFormat="1" ht="18.75" customHeight="1">
      <c r="B162" s="298"/>
      <c r="C162" s="308"/>
      <c r="D162" s="308"/>
      <c r="E162" s="308"/>
      <c r="F162" s="318"/>
      <c r="G162" s="308"/>
      <c r="H162" s="308"/>
      <c r="I162" s="308"/>
      <c r="J162" s="308"/>
      <c r="K162" s="298"/>
    </row>
    <row r="163" s="1" customFormat="1" ht="18.75" customHeight="1">
      <c r="B163" s="270"/>
      <c r="C163" s="270"/>
      <c r="D163" s="270"/>
      <c r="E163" s="270"/>
      <c r="F163" s="270"/>
      <c r="G163" s="270"/>
      <c r="H163" s="270"/>
      <c r="I163" s="270"/>
      <c r="J163" s="270"/>
      <c r="K163" s="270"/>
    </row>
    <row r="164" s="1" customFormat="1" ht="7.5" customHeight="1">
      <c r="B164" s="249"/>
      <c r="C164" s="250"/>
      <c r="D164" s="250"/>
      <c r="E164" s="250"/>
      <c r="F164" s="250"/>
      <c r="G164" s="250"/>
      <c r="H164" s="250"/>
      <c r="I164" s="250"/>
      <c r="J164" s="250"/>
      <c r="K164" s="251"/>
    </row>
    <row r="165" s="1" customFormat="1" ht="45" customHeight="1">
      <c r="B165" s="252"/>
      <c r="C165" s="253" t="s">
        <v>1164</v>
      </c>
      <c r="D165" s="253"/>
      <c r="E165" s="253"/>
      <c r="F165" s="253"/>
      <c r="G165" s="253"/>
      <c r="H165" s="253"/>
      <c r="I165" s="253"/>
      <c r="J165" s="253"/>
      <c r="K165" s="254"/>
    </row>
    <row r="166" s="1" customFormat="1" ht="17.25" customHeight="1">
      <c r="B166" s="252"/>
      <c r="C166" s="277" t="s">
        <v>1092</v>
      </c>
      <c r="D166" s="277"/>
      <c r="E166" s="277"/>
      <c r="F166" s="277" t="s">
        <v>1093</v>
      </c>
      <c r="G166" s="319"/>
      <c r="H166" s="320" t="s">
        <v>54</v>
      </c>
      <c r="I166" s="320" t="s">
        <v>57</v>
      </c>
      <c r="J166" s="277" t="s">
        <v>1094</v>
      </c>
      <c r="K166" s="254"/>
    </row>
    <row r="167" s="1" customFormat="1" ht="17.25" customHeight="1">
      <c r="B167" s="255"/>
      <c r="C167" s="279" t="s">
        <v>1095</v>
      </c>
      <c r="D167" s="279"/>
      <c r="E167" s="279"/>
      <c r="F167" s="280" t="s">
        <v>1096</v>
      </c>
      <c r="G167" s="321"/>
      <c r="H167" s="322"/>
      <c r="I167" s="322"/>
      <c r="J167" s="279" t="s">
        <v>1097</v>
      </c>
      <c r="K167" s="257"/>
    </row>
    <row r="168" s="1" customFormat="1" ht="5.25" customHeight="1">
      <c r="B168" s="287"/>
      <c r="C168" s="282"/>
      <c r="D168" s="282"/>
      <c r="E168" s="282"/>
      <c r="F168" s="282"/>
      <c r="G168" s="283"/>
      <c r="H168" s="282"/>
      <c r="I168" s="282"/>
      <c r="J168" s="282"/>
      <c r="K168" s="310"/>
    </row>
    <row r="169" s="1" customFormat="1" ht="15" customHeight="1">
      <c r="B169" s="287"/>
      <c r="C169" s="262" t="s">
        <v>1101</v>
      </c>
      <c r="D169" s="262"/>
      <c r="E169" s="262"/>
      <c r="F169" s="285" t="s">
        <v>1098</v>
      </c>
      <c r="G169" s="262"/>
      <c r="H169" s="262" t="s">
        <v>1138</v>
      </c>
      <c r="I169" s="262" t="s">
        <v>1100</v>
      </c>
      <c r="J169" s="262">
        <v>120</v>
      </c>
      <c r="K169" s="310"/>
    </row>
    <row r="170" s="1" customFormat="1" ht="15" customHeight="1">
      <c r="B170" s="287"/>
      <c r="C170" s="262" t="s">
        <v>1147</v>
      </c>
      <c r="D170" s="262"/>
      <c r="E170" s="262"/>
      <c r="F170" s="285" t="s">
        <v>1098</v>
      </c>
      <c r="G170" s="262"/>
      <c r="H170" s="262" t="s">
        <v>1148</v>
      </c>
      <c r="I170" s="262" t="s">
        <v>1100</v>
      </c>
      <c r="J170" s="262" t="s">
        <v>1149</v>
      </c>
      <c r="K170" s="310"/>
    </row>
    <row r="171" s="1" customFormat="1" ht="15" customHeight="1">
      <c r="B171" s="287"/>
      <c r="C171" s="262" t="s">
        <v>1046</v>
      </c>
      <c r="D171" s="262"/>
      <c r="E171" s="262"/>
      <c r="F171" s="285" t="s">
        <v>1098</v>
      </c>
      <c r="G171" s="262"/>
      <c r="H171" s="262" t="s">
        <v>1165</v>
      </c>
      <c r="I171" s="262" t="s">
        <v>1100</v>
      </c>
      <c r="J171" s="262" t="s">
        <v>1149</v>
      </c>
      <c r="K171" s="310"/>
    </row>
    <row r="172" s="1" customFormat="1" ht="15" customHeight="1">
      <c r="B172" s="287"/>
      <c r="C172" s="262" t="s">
        <v>1103</v>
      </c>
      <c r="D172" s="262"/>
      <c r="E172" s="262"/>
      <c r="F172" s="285" t="s">
        <v>1104</v>
      </c>
      <c r="G172" s="262"/>
      <c r="H172" s="262" t="s">
        <v>1165</v>
      </c>
      <c r="I172" s="262" t="s">
        <v>1100</v>
      </c>
      <c r="J172" s="262">
        <v>50</v>
      </c>
      <c r="K172" s="310"/>
    </row>
    <row r="173" s="1" customFormat="1" ht="15" customHeight="1">
      <c r="B173" s="287"/>
      <c r="C173" s="262" t="s">
        <v>1106</v>
      </c>
      <c r="D173" s="262"/>
      <c r="E173" s="262"/>
      <c r="F173" s="285" t="s">
        <v>1098</v>
      </c>
      <c r="G173" s="262"/>
      <c r="H173" s="262" t="s">
        <v>1165</v>
      </c>
      <c r="I173" s="262" t="s">
        <v>1108</v>
      </c>
      <c r="J173" s="262"/>
      <c r="K173" s="310"/>
    </row>
    <row r="174" s="1" customFormat="1" ht="15" customHeight="1">
      <c r="B174" s="287"/>
      <c r="C174" s="262" t="s">
        <v>1117</v>
      </c>
      <c r="D174" s="262"/>
      <c r="E174" s="262"/>
      <c r="F174" s="285" t="s">
        <v>1104</v>
      </c>
      <c r="G174" s="262"/>
      <c r="H174" s="262" t="s">
        <v>1165</v>
      </c>
      <c r="I174" s="262" t="s">
        <v>1100</v>
      </c>
      <c r="J174" s="262">
        <v>50</v>
      </c>
      <c r="K174" s="310"/>
    </row>
    <row r="175" s="1" customFormat="1" ht="15" customHeight="1">
      <c r="B175" s="287"/>
      <c r="C175" s="262" t="s">
        <v>1125</v>
      </c>
      <c r="D175" s="262"/>
      <c r="E175" s="262"/>
      <c r="F175" s="285" t="s">
        <v>1104</v>
      </c>
      <c r="G175" s="262"/>
      <c r="H175" s="262" t="s">
        <v>1165</v>
      </c>
      <c r="I175" s="262" t="s">
        <v>1100</v>
      </c>
      <c r="J175" s="262">
        <v>50</v>
      </c>
      <c r="K175" s="310"/>
    </row>
    <row r="176" s="1" customFormat="1" ht="15" customHeight="1">
      <c r="B176" s="287"/>
      <c r="C176" s="262" t="s">
        <v>1123</v>
      </c>
      <c r="D176" s="262"/>
      <c r="E176" s="262"/>
      <c r="F176" s="285" t="s">
        <v>1104</v>
      </c>
      <c r="G176" s="262"/>
      <c r="H176" s="262" t="s">
        <v>1165</v>
      </c>
      <c r="I176" s="262" t="s">
        <v>1100</v>
      </c>
      <c r="J176" s="262">
        <v>50</v>
      </c>
      <c r="K176" s="310"/>
    </row>
    <row r="177" s="1" customFormat="1" ht="15" customHeight="1">
      <c r="B177" s="287"/>
      <c r="C177" s="262" t="s">
        <v>101</v>
      </c>
      <c r="D177" s="262"/>
      <c r="E177" s="262"/>
      <c r="F177" s="285" t="s">
        <v>1098</v>
      </c>
      <c r="G177" s="262"/>
      <c r="H177" s="262" t="s">
        <v>1166</v>
      </c>
      <c r="I177" s="262" t="s">
        <v>1167</v>
      </c>
      <c r="J177" s="262"/>
      <c r="K177" s="310"/>
    </row>
    <row r="178" s="1" customFormat="1" ht="15" customHeight="1">
      <c r="B178" s="287"/>
      <c r="C178" s="262" t="s">
        <v>57</v>
      </c>
      <c r="D178" s="262"/>
      <c r="E178" s="262"/>
      <c r="F178" s="285" t="s">
        <v>1098</v>
      </c>
      <c r="G178" s="262"/>
      <c r="H178" s="262" t="s">
        <v>1168</v>
      </c>
      <c r="I178" s="262" t="s">
        <v>1169</v>
      </c>
      <c r="J178" s="262">
        <v>1</v>
      </c>
      <c r="K178" s="310"/>
    </row>
    <row r="179" s="1" customFormat="1" ht="15" customHeight="1">
      <c r="B179" s="287"/>
      <c r="C179" s="262" t="s">
        <v>53</v>
      </c>
      <c r="D179" s="262"/>
      <c r="E179" s="262"/>
      <c r="F179" s="285" t="s">
        <v>1098</v>
      </c>
      <c r="G179" s="262"/>
      <c r="H179" s="262" t="s">
        <v>1170</v>
      </c>
      <c r="I179" s="262" t="s">
        <v>1100</v>
      </c>
      <c r="J179" s="262">
        <v>20</v>
      </c>
      <c r="K179" s="310"/>
    </row>
    <row r="180" s="1" customFormat="1" ht="15" customHeight="1">
      <c r="B180" s="287"/>
      <c r="C180" s="262" t="s">
        <v>54</v>
      </c>
      <c r="D180" s="262"/>
      <c r="E180" s="262"/>
      <c r="F180" s="285" t="s">
        <v>1098</v>
      </c>
      <c r="G180" s="262"/>
      <c r="H180" s="262" t="s">
        <v>1171</v>
      </c>
      <c r="I180" s="262" t="s">
        <v>1100</v>
      </c>
      <c r="J180" s="262">
        <v>255</v>
      </c>
      <c r="K180" s="310"/>
    </row>
    <row r="181" s="1" customFormat="1" ht="15" customHeight="1">
      <c r="B181" s="287"/>
      <c r="C181" s="262" t="s">
        <v>102</v>
      </c>
      <c r="D181" s="262"/>
      <c r="E181" s="262"/>
      <c r="F181" s="285" t="s">
        <v>1098</v>
      </c>
      <c r="G181" s="262"/>
      <c r="H181" s="262" t="s">
        <v>1062</v>
      </c>
      <c r="I181" s="262" t="s">
        <v>1100</v>
      </c>
      <c r="J181" s="262">
        <v>10</v>
      </c>
      <c r="K181" s="310"/>
    </row>
    <row r="182" s="1" customFormat="1" ht="15" customHeight="1">
      <c r="B182" s="287"/>
      <c r="C182" s="262" t="s">
        <v>103</v>
      </c>
      <c r="D182" s="262"/>
      <c r="E182" s="262"/>
      <c r="F182" s="285" t="s">
        <v>1098</v>
      </c>
      <c r="G182" s="262"/>
      <c r="H182" s="262" t="s">
        <v>1172</v>
      </c>
      <c r="I182" s="262" t="s">
        <v>1133</v>
      </c>
      <c r="J182" s="262"/>
      <c r="K182" s="310"/>
    </row>
    <row r="183" s="1" customFormat="1" ht="15" customHeight="1">
      <c r="B183" s="287"/>
      <c r="C183" s="262" t="s">
        <v>1173</v>
      </c>
      <c r="D183" s="262"/>
      <c r="E183" s="262"/>
      <c r="F183" s="285" t="s">
        <v>1098</v>
      </c>
      <c r="G183" s="262"/>
      <c r="H183" s="262" t="s">
        <v>1174</v>
      </c>
      <c r="I183" s="262" t="s">
        <v>1133</v>
      </c>
      <c r="J183" s="262"/>
      <c r="K183" s="310"/>
    </row>
    <row r="184" s="1" customFormat="1" ht="15" customHeight="1">
      <c r="B184" s="287"/>
      <c r="C184" s="262" t="s">
        <v>1162</v>
      </c>
      <c r="D184" s="262"/>
      <c r="E184" s="262"/>
      <c r="F184" s="285" t="s">
        <v>1098</v>
      </c>
      <c r="G184" s="262"/>
      <c r="H184" s="262" t="s">
        <v>1175</v>
      </c>
      <c r="I184" s="262" t="s">
        <v>1133</v>
      </c>
      <c r="J184" s="262"/>
      <c r="K184" s="310"/>
    </row>
    <row r="185" s="1" customFormat="1" ht="15" customHeight="1">
      <c r="B185" s="287"/>
      <c r="C185" s="262" t="s">
        <v>105</v>
      </c>
      <c r="D185" s="262"/>
      <c r="E185" s="262"/>
      <c r="F185" s="285" t="s">
        <v>1104</v>
      </c>
      <c r="G185" s="262"/>
      <c r="H185" s="262" t="s">
        <v>1176</v>
      </c>
      <c r="I185" s="262" t="s">
        <v>1100</v>
      </c>
      <c r="J185" s="262">
        <v>50</v>
      </c>
      <c r="K185" s="310"/>
    </row>
    <row r="186" s="1" customFormat="1" ht="15" customHeight="1">
      <c r="B186" s="287"/>
      <c r="C186" s="262" t="s">
        <v>1177</v>
      </c>
      <c r="D186" s="262"/>
      <c r="E186" s="262"/>
      <c r="F186" s="285" t="s">
        <v>1104</v>
      </c>
      <c r="G186" s="262"/>
      <c r="H186" s="262" t="s">
        <v>1178</v>
      </c>
      <c r="I186" s="262" t="s">
        <v>1179</v>
      </c>
      <c r="J186" s="262"/>
      <c r="K186" s="310"/>
    </row>
    <row r="187" s="1" customFormat="1" ht="15" customHeight="1">
      <c r="B187" s="287"/>
      <c r="C187" s="262" t="s">
        <v>1180</v>
      </c>
      <c r="D187" s="262"/>
      <c r="E187" s="262"/>
      <c r="F187" s="285" t="s">
        <v>1104</v>
      </c>
      <c r="G187" s="262"/>
      <c r="H187" s="262" t="s">
        <v>1181</v>
      </c>
      <c r="I187" s="262" t="s">
        <v>1179</v>
      </c>
      <c r="J187" s="262"/>
      <c r="K187" s="310"/>
    </row>
    <row r="188" s="1" customFormat="1" ht="15" customHeight="1">
      <c r="B188" s="287"/>
      <c r="C188" s="262" t="s">
        <v>1182</v>
      </c>
      <c r="D188" s="262"/>
      <c r="E188" s="262"/>
      <c r="F188" s="285" t="s">
        <v>1104</v>
      </c>
      <c r="G188" s="262"/>
      <c r="H188" s="262" t="s">
        <v>1183</v>
      </c>
      <c r="I188" s="262" t="s">
        <v>1179</v>
      </c>
      <c r="J188" s="262"/>
      <c r="K188" s="310"/>
    </row>
    <row r="189" s="1" customFormat="1" ht="15" customHeight="1">
      <c r="B189" s="287"/>
      <c r="C189" s="323" t="s">
        <v>1184</v>
      </c>
      <c r="D189" s="262"/>
      <c r="E189" s="262"/>
      <c r="F189" s="285" t="s">
        <v>1104</v>
      </c>
      <c r="G189" s="262"/>
      <c r="H189" s="262" t="s">
        <v>1185</v>
      </c>
      <c r="I189" s="262" t="s">
        <v>1186</v>
      </c>
      <c r="J189" s="324" t="s">
        <v>1187</v>
      </c>
      <c r="K189" s="310"/>
    </row>
    <row r="190" s="16" customFormat="1" ht="15" customHeight="1">
      <c r="B190" s="325"/>
      <c r="C190" s="326" t="s">
        <v>1188</v>
      </c>
      <c r="D190" s="327"/>
      <c r="E190" s="327"/>
      <c r="F190" s="328" t="s">
        <v>1104</v>
      </c>
      <c r="G190" s="327"/>
      <c r="H190" s="327" t="s">
        <v>1189</v>
      </c>
      <c r="I190" s="327" t="s">
        <v>1186</v>
      </c>
      <c r="J190" s="329" t="s">
        <v>1187</v>
      </c>
      <c r="K190" s="330"/>
    </row>
    <row r="191" s="1" customFormat="1" ht="15" customHeight="1">
      <c r="B191" s="287"/>
      <c r="C191" s="323" t="s">
        <v>42</v>
      </c>
      <c r="D191" s="262"/>
      <c r="E191" s="262"/>
      <c r="F191" s="285" t="s">
        <v>1098</v>
      </c>
      <c r="G191" s="262"/>
      <c r="H191" s="259" t="s">
        <v>1190</v>
      </c>
      <c r="I191" s="262" t="s">
        <v>1191</v>
      </c>
      <c r="J191" s="262"/>
      <c r="K191" s="310"/>
    </row>
    <row r="192" s="1" customFormat="1" ht="15" customHeight="1">
      <c r="B192" s="287"/>
      <c r="C192" s="323" t="s">
        <v>1192</v>
      </c>
      <c r="D192" s="262"/>
      <c r="E192" s="262"/>
      <c r="F192" s="285" t="s">
        <v>1098</v>
      </c>
      <c r="G192" s="262"/>
      <c r="H192" s="262" t="s">
        <v>1193</v>
      </c>
      <c r="I192" s="262" t="s">
        <v>1133</v>
      </c>
      <c r="J192" s="262"/>
      <c r="K192" s="310"/>
    </row>
    <row r="193" s="1" customFormat="1" ht="15" customHeight="1">
      <c r="B193" s="287"/>
      <c r="C193" s="323" t="s">
        <v>1194</v>
      </c>
      <c r="D193" s="262"/>
      <c r="E193" s="262"/>
      <c r="F193" s="285" t="s">
        <v>1098</v>
      </c>
      <c r="G193" s="262"/>
      <c r="H193" s="262" t="s">
        <v>1195</v>
      </c>
      <c r="I193" s="262" t="s">
        <v>1133</v>
      </c>
      <c r="J193" s="262"/>
      <c r="K193" s="310"/>
    </row>
    <row r="194" s="1" customFormat="1" ht="15" customHeight="1">
      <c r="B194" s="287"/>
      <c r="C194" s="323" t="s">
        <v>1196</v>
      </c>
      <c r="D194" s="262"/>
      <c r="E194" s="262"/>
      <c r="F194" s="285" t="s">
        <v>1104</v>
      </c>
      <c r="G194" s="262"/>
      <c r="H194" s="262" t="s">
        <v>1197</v>
      </c>
      <c r="I194" s="262" t="s">
        <v>1133</v>
      </c>
      <c r="J194" s="262"/>
      <c r="K194" s="310"/>
    </row>
    <row r="195" s="1" customFormat="1" ht="15" customHeight="1">
      <c r="B195" s="316"/>
      <c r="C195" s="331"/>
      <c r="D195" s="296"/>
      <c r="E195" s="296"/>
      <c r="F195" s="296"/>
      <c r="G195" s="296"/>
      <c r="H195" s="296"/>
      <c r="I195" s="296"/>
      <c r="J195" s="296"/>
      <c r="K195" s="317"/>
    </row>
    <row r="196" s="1" customFormat="1" ht="18.75" customHeight="1">
      <c r="B196" s="298"/>
      <c r="C196" s="308"/>
      <c r="D196" s="308"/>
      <c r="E196" s="308"/>
      <c r="F196" s="318"/>
      <c r="G196" s="308"/>
      <c r="H196" s="308"/>
      <c r="I196" s="308"/>
      <c r="J196" s="308"/>
      <c r="K196" s="298"/>
    </row>
    <row r="197" s="1" customFormat="1" ht="18.75" customHeight="1">
      <c r="B197" s="298"/>
      <c r="C197" s="308"/>
      <c r="D197" s="308"/>
      <c r="E197" s="308"/>
      <c r="F197" s="318"/>
      <c r="G197" s="308"/>
      <c r="H197" s="308"/>
      <c r="I197" s="308"/>
      <c r="J197" s="308"/>
      <c r="K197" s="298"/>
    </row>
    <row r="198" s="1" customFormat="1" ht="18.75" customHeight="1">
      <c r="B198" s="270"/>
      <c r="C198" s="270"/>
      <c r="D198" s="270"/>
      <c r="E198" s="270"/>
      <c r="F198" s="270"/>
      <c r="G198" s="270"/>
      <c r="H198" s="270"/>
      <c r="I198" s="270"/>
      <c r="J198" s="270"/>
      <c r="K198" s="270"/>
    </row>
    <row r="199" s="1" customFormat="1" ht="13.5">
      <c r="B199" s="249"/>
      <c r="C199" s="250"/>
      <c r="D199" s="250"/>
      <c r="E199" s="250"/>
      <c r="F199" s="250"/>
      <c r="G199" s="250"/>
      <c r="H199" s="250"/>
      <c r="I199" s="250"/>
      <c r="J199" s="250"/>
      <c r="K199" s="251"/>
    </row>
    <row r="200" s="1" customFormat="1" ht="21">
      <c r="B200" s="252"/>
      <c r="C200" s="253" t="s">
        <v>1198</v>
      </c>
      <c r="D200" s="253"/>
      <c r="E200" s="253"/>
      <c r="F200" s="253"/>
      <c r="G200" s="253"/>
      <c r="H200" s="253"/>
      <c r="I200" s="253"/>
      <c r="J200" s="253"/>
      <c r="K200" s="254"/>
    </row>
    <row r="201" s="1" customFormat="1" ht="25.5" customHeight="1">
      <c r="B201" s="252"/>
      <c r="C201" s="332" t="s">
        <v>1199</v>
      </c>
      <c r="D201" s="332"/>
      <c r="E201" s="332"/>
      <c r="F201" s="332" t="s">
        <v>1200</v>
      </c>
      <c r="G201" s="333"/>
      <c r="H201" s="332" t="s">
        <v>1201</v>
      </c>
      <c r="I201" s="332"/>
      <c r="J201" s="332"/>
      <c r="K201" s="254"/>
    </row>
    <row r="202" s="1" customFormat="1" ht="5.25" customHeight="1">
      <c r="B202" s="287"/>
      <c r="C202" s="282"/>
      <c r="D202" s="282"/>
      <c r="E202" s="282"/>
      <c r="F202" s="282"/>
      <c r="G202" s="308"/>
      <c r="H202" s="282"/>
      <c r="I202" s="282"/>
      <c r="J202" s="282"/>
      <c r="K202" s="310"/>
    </row>
    <row r="203" s="1" customFormat="1" ht="15" customHeight="1">
      <c r="B203" s="287"/>
      <c r="C203" s="262" t="s">
        <v>1191</v>
      </c>
      <c r="D203" s="262"/>
      <c r="E203" s="262"/>
      <c r="F203" s="285" t="s">
        <v>43</v>
      </c>
      <c r="G203" s="262"/>
      <c r="H203" s="262" t="s">
        <v>1202</v>
      </c>
      <c r="I203" s="262"/>
      <c r="J203" s="262"/>
      <c r="K203" s="310"/>
    </row>
    <row r="204" s="1" customFormat="1" ht="15" customHeight="1">
      <c r="B204" s="287"/>
      <c r="C204" s="262"/>
      <c r="D204" s="262"/>
      <c r="E204" s="262"/>
      <c r="F204" s="285" t="s">
        <v>44</v>
      </c>
      <c r="G204" s="262"/>
      <c r="H204" s="262" t="s">
        <v>1203</v>
      </c>
      <c r="I204" s="262"/>
      <c r="J204" s="262"/>
      <c r="K204" s="310"/>
    </row>
    <row r="205" s="1" customFormat="1" ht="15" customHeight="1">
      <c r="B205" s="287"/>
      <c r="C205" s="262"/>
      <c r="D205" s="262"/>
      <c r="E205" s="262"/>
      <c r="F205" s="285" t="s">
        <v>47</v>
      </c>
      <c r="G205" s="262"/>
      <c r="H205" s="262" t="s">
        <v>1204</v>
      </c>
      <c r="I205" s="262"/>
      <c r="J205" s="262"/>
      <c r="K205" s="310"/>
    </row>
    <row r="206" s="1" customFormat="1" ht="15" customHeight="1">
      <c r="B206" s="287"/>
      <c r="C206" s="262"/>
      <c r="D206" s="262"/>
      <c r="E206" s="262"/>
      <c r="F206" s="285" t="s">
        <v>45</v>
      </c>
      <c r="G206" s="262"/>
      <c r="H206" s="262" t="s">
        <v>1205</v>
      </c>
      <c r="I206" s="262"/>
      <c r="J206" s="262"/>
      <c r="K206" s="310"/>
    </row>
    <row r="207" s="1" customFormat="1" ht="15" customHeight="1">
      <c r="B207" s="287"/>
      <c r="C207" s="262"/>
      <c r="D207" s="262"/>
      <c r="E207" s="262"/>
      <c r="F207" s="285" t="s">
        <v>46</v>
      </c>
      <c r="G207" s="262"/>
      <c r="H207" s="262" t="s">
        <v>1206</v>
      </c>
      <c r="I207" s="262"/>
      <c r="J207" s="262"/>
      <c r="K207" s="310"/>
    </row>
    <row r="208" s="1" customFormat="1" ht="15" customHeight="1">
      <c r="B208" s="287"/>
      <c r="C208" s="262"/>
      <c r="D208" s="262"/>
      <c r="E208" s="262"/>
      <c r="F208" s="285"/>
      <c r="G208" s="262"/>
      <c r="H208" s="262"/>
      <c r="I208" s="262"/>
      <c r="J208" s="262"/>
      <c r="K208" s="310"/>
    </row>
    <row r="209" s="1" customFormat="1" ht="15" customHeight="1">
      <c r="B209" s="287"/>
      <c r="C209" s="262" t="s">
        <v>1145</v>
      </c>
      <c r="D209" s="262"/>
      <c r="E209" s="262"/>
      <c r="F209" s="285" t="s">
        <v>79</v>
      </c>
      <c r="G209" s="262"/>
      <c r="H209" s="262" t="s">
        <v>1207</v>
      </c>
      <c r="I209" s="262"/>
      <c r="J209" s="262"/>
      <c r="K209" s="310"/>
    </row>
    <row r="210" s="1" customFormat="1" ht="15" customHeight="1">
      <c r="B210" s="287"/>
      <c r="C210" s="262"/>
      <c r="D210" s="262"/>
      <c r="E210" s="262"/>
      <c r="F210" s="285" t="s">
        <v>1040</v>
      </c>
      <c r="G210" s="262"/>
      <c r="H210" s="262" t="s">
        <v>1041</v>
      </c>
      <c r="I210" s="262"/>
      <c r="J210" s="262"/>
      <c r="K210" s="310"/>
    </row>
    <row r="211" s="1" customFormat="1" ht="15" customHeight="1">
      <c r="B211" s="287"/>
      <c r="C211" s="262"/>
      <c r="D211" s="262"/>
      <c r="E211" s="262"/>
      <c r="F211" s="285" t="s">
        <v>1038</v>
      </c>
      <c r="G211" s="262"/>
      <c r="H211" s="262" t="s">
        <v>1208</v>
      </c>
      <c r="I211" s="262"/>
      <c r="J211" s="262"/>
      <c r="K211" s="310"/>
    </row>
    <row r="212" s="1" customFormat="1" ht="15" customHeight="1">
      <c r="B212" s="334"/>
      <c r="C212" s="262"/>
      <c r="D212" s="262"/>
      <c r="E212" s="262"/>
      <c r="F212" s="285" t="s">
        <v>1042</v>
      </c>
      <c r="G212" s="323"/>
      <c r="H212" s="314" t="s">
        <v>1043</v>
      </c>
      <c r="I212" s="314"/>
      <c r="J212" s="314"/>
      <c r="K212" s="335"/>
    </row>
    <row r="213" s="1" customFormat="1" ht="15" customHeight="1">
      <c r="B213" s="334"/>
      <c r="C213" s="262"/>
      <c r="D213" s="262"/>
      <c r="E213" s="262"/>
      <c r="F213" s="285" t="s">
        <v>1044</v>
      </c>
      <c r="G213" s="323"/>
      <c r="H213" s="314" t="s">
        <v>1209</v>
      </c>
      <c r="I213" s="314"/>
      <c r="J213" s="314"/>
      <c r="K213" s="335"/>
    </row>
    <row r="214" s="1" customFormat="1" ht="15" customHeight="1">
      <c r="B214" s="334"/>
      <c r="C214" s="262"/>
      <c r="D214" s="262"/>
      <c r="E214" s="262"/>
      <c r="F214" s="285"/>
      <c r="G214" s="323"/>
      <c r="H214" s="314"/>
      <c r="I214" s="314"/>
      <c r="J214" s="314"/>
      <c r="K214" s="335"/>
    </row>
    <row r="215" s="1" customFormat="1" ht="15" customHeight="1">
      <c r="B215" s="334"/>
      <c r="C215" s="262" t="s">
        <v>1169</v>
      </c>
      <c r="D215" s="262"/>
      <c r="E215" s="262"/>
      <c r="F215" s="285">
        <v>1</v>
      </c>
      <c r="G215" s="323"/>
      <c r="H215" s="314" t="s">
        <v>1210</v>
      </c>
      <c r="I215" s="314"/>
      <c r="J215" s="314"/>
      <c r="K215" s="335"/>
    </row>
    <row r="216" s="1" customFormat="1" ht="15" customHeight="1">
      <c r="B216" s="334"/>
      <c r="C216" s="262"/>
      <c r="D216" s="262"/>
      <c r="E216" s="262"/>
      <c r="F216" s="285">
        <v>2</v>
      </c>
      <c r="G216" s="323"/>
      <c r="H216" s="314" t="s">
        <v>1211</v>
      </c>
      <c r="I216" s="314"/>
      <c r="J216" s="314"/>
      <c r="K216" s="335"/>
    </row>
    <row r="217" s="1" customFormat="1" ht="15" customHeight="1">
      <c r="B217" s="334"/>
      <c r="C217" s="262"/>
      <c r="D217" s="262"/>
      <c r="E217" s="262"/>
      <c r="F217" s="285">
        <v>3</v>
      </c>
      <c r="G217" s="323"/>
      <c r="H217" s="314" t="s">
        <v>1212</v>
      </c>
      <c r="I217" s="314"/>
      <c r="J217" s="314"/>
      <c r="K217" s="335"/>
    </row>
    <row r="218" s="1" customFormat="1" ht="15" customHeight="1">
      <c r="B218" s="334"/>
      <c r="C218" s="262"/>
      <c r="D218" s="262"/>
      <c r="E218" s="262"/>
      <c r="F218" s="285">
        <v>4</v>
      </c>
      <c r="G218" s="323"/>
      <c r="H218" s="314" t="s">
        <v>1213</v>
      </c>
      <c r="I218" s="314"/>
      <c r="J218" s="314"/>
      <c r="K218" s="335"/>
    </row>
    <row r="219" s="1" customFormat="1" ht="12.75" customHeight="1">
      <c r="B219" s="336"/>
      <c r="C219" s="337"/>
      <c r="D219" s="337"/>
      <c r="E219" s="337"/>
      <c r="F219" s="337"/>
      <c r="G219" s="337"/>
      <c r="H219" s="337"/>
      <c r="I219" s="337"/>
      <c r="J219" s="337"/>
      <c r="K219" s="338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DESKTOP-JFPP9UH\Jarda</dc:creator>
  <cp:lastModifiedBy>DESKTOP-JFPP9UH\Jarda</cp:lastModifiedBy>
  <dcterms:created xsi:type="dcterms:W3CDTF">2026-02-27T11:08:26Z</dcterms:created>
  <dcterms:modified xsi:type="dcterms:W3CDTF">2026-02-27T11:08:30Z</dcterms:modified>
</cp:coreProperties>
</file>